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Users\10713691\Documents\Checklist PSA e PCPA\"/>
    </mc:Choice>
  </mc:AlternateContent>
  <xr:revisionPtr revIDLastSave="0" documentId="13_ncr:1_{248D0A4E-5DC9-4C18-B3D2-A6C935CBCC6E}" xr6:coauthVersionLast="47" xr6:coauthVersionMax="47" xr10:uidLastSave="{00000000-0000-0000-0000-000000000000}"/>
  <workbookProtection lockStructure="1"/>
  <bookViews>
    <workbookView xWindow="-120" yWindow="-120" windowWidth="25440" windowHeight="15390" activeTab="4" xr2:uid="{00000000-000D-0000-FFFF-FFFF00000000}"/>
  </bookViews>
  <sheets>
    <sheet name="Ev_Matrix" sheetId="7" r:id="rId1"/>
    <sheet name="Supplier Profile" sheetId="19" r:id="rId2"/>
    <sheet name="People" sheetId="4" r:id="rId3"/>
    <sheet name="Notes" sheetId="6" r:id="rId4"/>
    <sheet name="Guideline" sheetId="14" r:id="rId5"/>
    <sheet name="Labels" sheetId="17" state="hidden" r:id="rId6"/>
  </sheets>
  <definedNames>
    <definedName name="_xlnm.Print_Area" localSheetId="0">Ev_Matrix!$A$1:$AB$30</definedName>
    <definedName name="_xlnm.Print_Area" localSheetId="4">Guideline!$A$2:$B$100</definedName>
    <definedName name="_xlnm.Print_Area" localSheetId="3">Notes!$A$1:$G$21</definedName>
    <definedName name="_xlnm.Print_Area" localSheetId="2">People!$A$1:$F$8</definedName>
    <definedName name="_xlnm.Print_Area" localSheetId="1">'Supplier Profile'!$A$1:$F$23</definedName>
    <definedName name="OVER_1">#REF!</definedName>
    <definedName name="OVER_2">#REF!</definedName>
    <definedName name="OVER_3">#REF!</definedName>
    <definedName name="_xlnm.Print_Titles" localSheetId="2">People!$4:$4</definedName>
    <definedName name="_xlnm.Print_Titles" localSheetId="1">'Supplier Profile'!$7:$7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7" l="1"/>
  <c r="J1" i="17"/>
  <c r="I1" i="17"/>
  <c r="H1" i="17"/>
  <c r="G1" i="17"/>
  <c r="E1" i="17"/>
  <c r="D1" i="17"/>
  <c r="C1" i="17"/>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3" i="14"/>
  <c r="C2" i="14"/>
  <c r="E21" i="6"/>
  <c r="D21" i="6"/>
  <c r="C21" i="6"/>
  <c r="G1" i="6"/>
  <c r="E1" i="6"/>
  <c r="AA25" i="7"/>
  <c r="X25" i="7"/>
  <c r="U25" i="7"/>
  <c r="R25" i="7"/>
  <c r="O25" i="7"/>
  <c r="L25" i="7"/>
  <c r="I25" i="7"/>
  <c r="F25" i="7"/>
  <c r="C25" i="7"/>
  <c r="AL24" i="7" s="1"/>
  <c r="AB24" i="7"/>
  <c r="AV24" i="7" s="1"/>
  <c r="Y24" i="7"/>
  <c r="AU24" i="7" s="1"/>
  <c r="V24" i="7"/>
  <c r="AT24" i="7" s="1"/>
  <c r="S24" i="7"/>
  <c r="AS24" i="7" s="1"/>
  <c r="P24" i="7"/>
  <c r="AR24" i="7" s="1"/>
  <c r="M24" i="7"/>
  <c r="AQ24" i="7" s="1"/>
  <c r="J24" i="7"/>
  <c r="AP24" i="7" s="1"/>
  <c r="G24" i="7"/>
  <c r="AO24" i="7" s="1"/>
  <c r="D24" i="7"/>
  <c r="AN24" i="7" s="1"/>
  <c r="AA22" i="7"/>
  <c r="X22" i="7"/>
  <c r="U22" i="7"/>
  <c r="R22" i="7"/>
  <c r="O22" i="7"/>
  <c r="L22" i="7"/>
  <c r="I22" i="7"/>
  <c r="F22" i="7"/>
  <c r="AK21" i="7" s="1"/>
  <c r="C22" i="7"/>
  <c r="AL21" i="7"/>
  <c r="AJ21" i="7"/>
  <c r="AB21" i="7"/>
  <c r="AV21" i="7" s="1"/>
  <c r="Y21" i="7"/>
  <c r="AU21" i="7" s="1"/>
  <c r="V21" i="7"/>
  <c r="AT21" i="7" s="1"/>
  <c r="S21" i="7"/>
  <c r="AS21" i="7" s="1"/>
  <c r="P21" i="7"/>
  <c r="AR21" i="7" s="1"/>
  <c r="M21" i="7"/>
  <c r="AQ21" i="7" s="1"/>
  <c r="J21" i="7"/>
  <c r="AP21" i="7" s="1"/>
  <c r="G21" i="7"/>
  <c r="AO21" i="7" s="1"/>
  <c r="D21" i="7"/>
  <c r="AN21" i="7" s="1"/>
  <c r="AA19" i="7"/>
  <c r="X19" i="7"/>
  <c r="U19" i="7"/>
  <c r="R19" i="7"/>
  <c r="O19" i="7"/>
  <c r="L19" i="7"/>
  <c r="I19" i="7"/>
  <c r="F19" i="7"/>
  <c r="C19" i="7"/>
  <c r="AL18" i="7" s="1"/>
  <c r="AJ18" i="7"/>
  <c r="AB18" i="7"/>
  <c r="AV18" i="7" s="1"/>
  <c r="Y18" i="7"/>
  <c r="AU18" i="7" s="1"/>
  <c r="V18" i="7"/>
  <c r="AT18" i="7" s="1"/>
  <c r="S18" i="7"/>
  <c r="AS18" i="7" s="1"/>
  <c r="P18" i="7"/>
  <c r="AR18" i="7" s="1"/>
  <c r="M18" i="7"/>
  <c r="AQ18" i="7" s="1"/>
  <c r="J18" i="7"/>
  <c r="G18" i="7"/>
  <c r="AO18" i="7" s="1"/>
  <c r="D18" i="7"/>
  <c r="AN18" i="7" s="1"/>
  <c r="AA16" i="7"/>
  <c r="X16" i="7"/>
  <c r="U16" i="7"/>
  <c r="R16" i="7"/>
  <c r="O16" i="7"/>
  <c r="L16" i="7"/>
  <c r="I16" i="7"/>
  <c r="F16" i="7"/>
  <c r="C16" i="7"/>
  <c r="AL15" i="7" s="1"/>
  <c r="AB15" i="7"/>
  <c r="Y15" i="7"/>
  <c r="AU15" i="7" s="1"/>
  <c r="V15" i="7"/>
  <c r="AT15" i="7" s="1"/>
  <c r="S15" i="7"/>
  <c r="AS15" i="7" s="1"/>
  <c r="P15" i="7"/>
  <c r="AR15" i="7" s="1"/>
  <c r="M15" i="7"/>
  <c r="AQ15" i="7" s="1"/>
  <c r="J15" i="7"/>
  <c r="AP15" i="7" s="1"/>
  <c r="G15" i="7"/>
  <c r="AO15" i="7" s="1"/>
  <c r="D15" i="7"/>
  <c r="AN15" i="7" s="1"/>
  <c r="AA13" i="7"/>
  <c r="X13" i="7"/>
  <c r="U13" i="7"/>
  <c r="R13" i="7"/>
  <c r="O13" i="7"/>
  <c r="L13" i="7"/>
  <c r="I13" i="7"/>
  <c r="F13" i="7"/>
  <c r="C13" i="7"/>
  <c r="AK12" i="7" s="1"/>
  <c r="AL12" i="7"/>
  <c r="AB12" i="7"/>
  <c r="AV12" i="7" s="1"/>
  <c r="Y12" i="7"/>
  <c r="AU12" i="7" s="1"/>
  <c r="V12" i="7"/>
  <c r="AT12" i="7" s="1"/>
  <c r="S12" i="7"/>
  <c r="AS12" i="7" s="1"/>
  <c r="P12" i="7"/>
  <c r="AR12" i="7" s="1"/>
  <c r="M12" i="7"/>
  <c r="AQ12" i="7" s="1"/>
  <c r="J12" i="7"/>
  <c r="AP12" i="7" s="1"/>
  <c r="G12" i="7"/>
  <c r="AO12" i="7" s="1"/>
  <c r="D12" i="7"/>
  <c r="AN12" i="7" s="1"/>
  <c r="H4" i="7"/>
  <c r="C4" i="7"/>
  <c r="O3" i="7"/>
  <c r="AV2" i="7"/>
  <c r="AU2" i="7"/>
  <c r="AT2" i="7"/>
  <c r="AS2" i="7"/>
  <c r="AR2" i="7"/>
  <c r="AQ2" i="7"/>
  <c r="AP2" i="7"/>
  <c r="AO2" i="7"/>
  <c r="AN2" i="7"/>
  <c r="AP18" i="7" l="1"/>
  <c r="AV15" i="7"/>
  <c r="AL27" i="7"/>
  <c r="AK18" i="7"/>
  <c r="AJ15" i="7"/>
  <c r="AK15" i="7"/>
  <c r="AK27" i="7" s="1"/>
  <c r="AJ12" i="7"/>
  <c r="AJ27" i="7" s="1"/>
  <c r="S2" i="7" s="1"/>
  <c r="AJ24" i="7"/>
  <c r="AK24" i="7"/>
  <c r="B2" i="14"/>
  <c r="B99" i="14"/>
  <c r="B97" i="14"/>
  <c r="B95" i="14"/>
  <c r="B93" i="14"/>
  <c r="B91" i="14"/>
  <c r="B89" i="14"/>
  <c r="B87" i="14"/>
  <c r="B85" i="14"/>
  <c r="B83" i="14"/>
  <c r="B81" i="14"/>
  <c r="B79" i="14"/>
  <c r="B77" i="14"/>
  <c r="B75" i="14"/>
  <c r="B73" i="14"/>
  <c r="B71" i="14"/>
  <c r="B69" i="14"/>
  <c r="B67" i="14"/>
  <c r="B65" i="14"/>
  <c r="B63" i="14"/>
  <c r="B61" i="14"/>
  <c r="B59" i="14"/>
  <c r="B57" i="14"/>
  <c r="B55" i="14"/>
  <c r="B53" i="14"/>
  <c r="B51" i="14"/>
  <c r="B49" i="14"/>
  <c r="B47" i="14"/>
  <c r="B45" i="14"/>
  <c r="B43" i="14"/>
  <c r="B41" i="14"/>
  <c r="B39" i="14"/>
  <c r="B37" i="14"/>
  <c r="B35" i="14"/>
  <c r="B33" i="14"/>
  <c r="B31" i="14"/>
  <c r="B29" i="14"/>
  <c r="B27" i="14"/>
  <c r="B25" i="14"/>
  <c r="B23" i="14"/>
  <c r="B21" i="14"/>
  <c r="B19" i="14"/>
  <c r="B17" i="14"/>
  <c r="B15" i="14"/>
  <c r="B13" i="14"/>
  <c r="B11" i="14"/>
  <c r="B9" i="14"/>
  <c r="B7" i="14"/>
  <c r="B5" i="14"/>
  <c r="B3" i="14"/>
  <c r="E4" i="6"/>
  <c r="A4" i="6"/>
  <c r="C4" i="4"/>
  <c r="C20" i="19"/>
  <c r="A18" i="19"/>
  <c r="C14" i="19"/>
  <c r="B11" i="19"/>
  <c r="A6" i="19"/>
  <c r="A1" i="19"/>
  <c r="W28" i="7"/>
  <c r="T27" i="7"/>
  <c r="H27" i="7"/>
  <c r="Q23" i="7"/>
  <c r="E23" i="7"/>
  <c r="Z20" i="7"/>
  <c r="N20" i="7"/>
  <c r="B20" i="7"/>
  <c r="W17" i="7"/>
  <c r="Q11" i="7"/>
  <c r="D4" i="6"/>
  <c r="A1" i="6"/>
  <c r="B4" i="4"/>
  <c r="A1" i="4"/>
  <c r="A20" i="19"/>
  <c r="F14" i="19"/>
  <c r="A14" i="19"/>
  <c r="B10" i="19"/>
  <c r="A5" i="19"/>
  <c r="G30" i="7"/>
  <c r="Q27" i="7"/>
  <c r="E27" i="7"/>
  <c r="Z23" i="7"/>
  <c r="N23" i="7"/>
  <c r="B23" i="7"/>
  <c r="W20" i="7"/>
  <c r="K20" i="7"/>
  <c r="T17" i="7"/>
  <c r="H17" i="7"/>
  <c r="Q14" i="7"/>
  <c r="E14" i="7"/>
  <c r="Z11" i="7"/>
  <c r="N11" i="7"/>
  <c r="B11" i="7"/>
  <c r="Q10" i="7"/>
  <c r="E10" i="7"/>
  <c r="L6" i="7"/>
  <c r="C6" i="7"/>
  <c r="U3" i="7"/>
  <c r="P1" i="7"/>
  <c r="B66" i="14"/>
  <c r="B60" i="14"/>
  <c r="B56" i="14"/>
  <c r="B52" i="14"/>
  <c r="B50" i="14"/>
  <c r="B46" i="14"/>
  <c r="B42" i="14"/>
  <c r="B38" i="14"/>
  <c r="B32" i="14"/>
  <c r="B28" i="14"/>
  <c r="B24" i="14"/>
  <c r="B20" i="14"/>
  <c r="B16" i="14"/>
  <c r="B12" i="14"/>
  <c r="B10" i="14"/>
  <c r="B6" i="14"/>
  <c r="G4" i="6"/>
  <c r="E4" i="4"/>
  <c r="F20" i="19"/>
  <c r="E14" i="19"/>
  <c r="B13" i="19"/>
  <c r="A4" i="19"/>
  <c r="C30" i="7"/>
  <c r="A27" i="7"/>
  <c r="W23" i="7"/>
  <c r="H20" i="7"/>
  <c r="Q17" i="7"/>
  <c r="N14" i="7"/>
  <c r="B14" i="7"/>
  <c r="W11" i="7"/>
  <c r="N10" i="7"/>
  <c r="B10" i="7"/>
  <c r="I6" i="7"/>
  <c r="B4" i="6"/>
  <c r="D20" i="19"/>
  <c r="D14" i="19"/>
  <c r="A8" i="19"/>
  <c r="A30" i="7"/>
  <c r="A21" i="6" s="1"/>
  <c r="K27" i="7"/>
  <c r="H23" i="7"/>
  <c r="Q20" i="7"/>
  <c r="Z17" i="7"/>
  <c r="K14" i="7"/>
  <c r="T11" i="7"/>
  <c r="K10" i="7"/>
  <c r="Z6" i="7"/>
  <c r="E4" i="7"/>
  <c r="M3" i="7"/>
  <c r="T14" i="7"/>
  <c r="E11" i="7"/>
  <c r="B100" i="14"/>
  <c r="B98" i="14"/>
  <c r="B96" i="14"/>
  <c r="B94" i="14"/>
  <c r="B92" i="14"/>
  <c r="B90" i="14"/>
  <c r="B88" i="14"/>
  <c r="B86" i="14"/>
  <c r="B84" i="14"/>
  <c r="B82" i="14"/>
  <c r="B80" i="14"/>
  <c r="B78" i="14"/>
  <c r="B76" i="14"/>
  <c r="B74" i="14"/>
  <c r="B72" i="14"/>
  <c r="B70" i="14"/>
  <c r="B68" i="14"/>
  <c r="B64" i="14"/>
  <c r="B62" i="14"/>
  <c r="B58" i="14"/>
  <c r="B54" i="14"/>
  <c r="B48" i="14"/>
  <c r="B44" i="14"/>
  <c r="B40" i="14"/>
  <c r="B36" i="14"/>
  <c r="B34" i="14"/>
  <c r="B30" i="14"/>
  <c r="B26" i="14"/>
  <c r="B22" i="14"/>
  <c r="B18" i="14"/>
  <c r="B14" i="14"/>
  <c r="B8" i="14"/>
  <c r="B4" i="14"/>
  <c r="C4" i="6"/>
  <c r="A4" i="4"/>
  <c r="A19" i="19"/>
  <c r="B9" i="19"/>
  <c r="N27" i="7"/>
  <c r="K23" i="7"/>
  <c r="T20" i="7"/>
  <c r="E17" i="7"/>
  <c r="Z14" i="7"/>
  <c r="K11" i="7"/>
  <c r="Z10" i="7"/>
  <c r="Y1" i="7"/>
  <c r="D4" i="4"/>
  <c r="D18" i="19"/>
  <c r="B12" i="19"/>
  <c r="W27" i="7"/>
  <c r="T23" i="7"/>
  <c r="E20" i="7"/>
  <c r="N17" i="7"/>
  <c r="B17" i="7"/>
  <c r="W14" i="7"/>
  <c r="H11" i="7"/>
  <c r="W10" i="7"/>
  <c r="G6" i="7"/>
  <c r="K17" i="7"/>
  <c r="H14" i="7"/>
  <c r="T10" i="7"/>
  <c r="H10" i="7"/>
  <c r="E6" i="7"/>
  <c r="X6" i="7"/>
  <c r="AU27" i="7" l="1"/>
  <c r="AV27" i="7"/>
  <c r="AT27" i="7"/>
  <c r="W1" i="7"/>
  <c r="S1" i="7"/>
  <c r="D1" i="6"/>
  <c r="C2" i="4"/>
  <c r="Y30" i="7"/>
  <c r="P30" i="7"/>
  <c r="F1" i="6"/>
  <c r="F4" i="6" s="1"/>
  <c r="E2" i="4"/>
  <c r="E2" i="19"/>
  <c r="L30" i="7"/>
  <c r="U30" i="7"/>
</calcChain>
</file>

<file path=xl/sharedStrings.xml><?xml version="1.0" encoding="utf-8"?>
<sst xmlns="http://schemas.openxmlformats.org/spreadsheetml/2006/main" count="745" uniqueCount="557">
  <si>
    <t xml:space="preserve">QUALITY SYSTEM DOCUMENTATION </t>
  </si>
  <si>
    <t>Gestione delle modifiche</t>
  </si>
  <si>
    <t>Derogations</t>
  </si>
  <si>
    <t>FP score</t>
  </si>
  <si>
    <t>Monitoring and measurement equipments</t>
  </si>
  <si>
    <t>Technical competence of the personnel</t>
  </si>
  <si>
    <t>Statistical methods</t>
  </si>
  <si>
    <t>Domanda</t>
  </si>
  <si>
    <t>Question</t>
  </si>
  <si>
    <t>CORRECTIVE ACTION</t>
  </si>
  <si>
    <t>OBSERVATION</t>
  </si>
  <si>
    <t>AUDITOR NOTES (SQE)</t>
  </si>
  <si>
    <t>ATTACHED DOCUMENTS</t>
  </si>
  <si>
    <t>-</t>
  </si>
  <si>
    <t>Presenti all'Audit</t>
  </si>
  <si>
    <t>CONTATTI UTILI</t>
  </si>
  <si>
    <t>USEFUL CONTACTS</t>
  </si>
  <si>
    <t>max score</t>
  </si>
  <si>
    <t>Free Pass</t>
  </si>
  <si>
    <t>il punteggio è calcolato sulla somma dei punteggi in rapporto al massimo punteggio possibile nelle domande valutate (esclusi quindi NV e NA)</t>
  </si>
  <si>
    <t>nessuna domanda FP deve avere un punteggio inferiore a 3</t>
  </si>
  <si>
    <t>tutte le domande FP devono essere valutate (non è ammesso NA o NV)</t>
  </si>
  <si>
    <t>Global score over</t>
  </si>
  <si>
    <t>FP requirements (blue) minimum</t>
  </si>
  <si>
    <t>Yes</t>
  </si>
  <si>
    <t>No</t>
  </si>
  <si>
    <t>Meets the requir.</t>
  </si>
  <si>
    <t>Informazioni sul Fornitore</t>
  </si>
  <si>
    <t>Supplier information</t>
  </si>
  <si>
    <t>Informatii despre furnizor</t>
  </si>
  <si>
    <t>Mansione</t>
  </si>
  <si>
    <t>Job</t>
  </si>
  <si>
    <t>Pozícia</t>
  </si>
  <si>
    <t>Meno</t>
  </si>
  <si>
    <t>Telefón</t>
  </si>
  <si>
    <t>Furnizor</t>
  </si>
  <si>
    <t>Dodávateľ</t>
  </si>
  <si>
    <t>Codice Fornitore</t>
  </si>
  <si>
    <t>Supplier Code</t>
  </si>
  <si>
    <t>Cod Furnizor</t>
  </si>
  <si>
    <t>Kód dodávateľa</t>
  </si>
  <si>
    <t>Sede stabilimento auditato</t>
  </si>
  <si>
    <t>Audited plant site</t>
  </si>
  <si>
    <t>Locatia firmei auditate</t>
  </si>
  <si>
    <t>Miesto pôsobenia</t>
  </si>
  <si>
    <t>Indirizzo</t>
  </si>
  <si>
    <t xml:space="preserve"> Adress</t>
  </si>
  <si>
    <t>Adresa</t>
  </si>
  <si>
    <t>Città</t>
  </si>
  <si>
    <t>Town</t>
  </si>
  <si>
    <t>Oras</t>
  </si>
  <si>
    <t>Mesto</t>
  </si>
  <si>
    <t>C.A.P.</t>
  </si>
  <si>
    <t>Post code</t>
  </si>
  <si>
    <t>Cod Postal</t>
  </si>
  <si>
    <t>PSČ</t>
  </si>
  <si>
    <t>Nazione</t>
  </si>
  <si>
    <t>Country</t>
  </si>
  <si>
    <t>Tara</t>
  </si>
  <si>
    <t>Národnosť/ Štát</t>
  </si>
  <si>
    <t>Telefon</t>
  </si>
  <si>
    <t>Altri stabilimenti</t>
  </si>
  <si>
    <t>Other sites</t>
  </si>
  <si>
    <t>Alte locatii</t>
  </si>
  <si>
    <t>Ďalšie pobočky</t>
  </si>
  <si>
    <t>Ente di Certificazione</t>
  </si>
  <si>
    <t>Certification Agency</t>
  </si>
  <si>
    <t>Organizatia de certificare</t>
  </si>
  <si>
    <t>Altri Standard</t>
  </si>
  <si>
    <t>Other Standards</t>
  </si>
  <si>
    <t>Alte standarde</t>
  </si>
  <si>
    <t xml:space="preserve">Post </t>
  </si>
  <si>
    <t>Totale dipendenti</t>
  </si>
  <si>
    <t>Total employees</t>
  </si>
  <si>
    <t>Total angajati</t>
  </si>
  <si>
    <t>Počet zamestnancov</t>
  </si>
  <si>
    <t>Personale Qualità</t>
  </si>
  <si>
    <t>Quality personnel</t>
  </si>
  <si>
    <t>Persoane Calitate</t>
  </si>
  <si>
    <t>Počet QL zamestnancov</t>
  </si>
  <si>
    <t>Presidente</t>
  </si>
  <si>
    <t>President</t>
  </si>
  <si>
    <t>Presedinte</t>
  </si>
  <si>
    <t>Riaditeľ/konateľ</t>
  </si>
  <si>
    <t>Plant Manager</t>
  </si>
  <si>
    <t>Director/ Manager</t>
  </si>
  <si>
    <t>Qualità</t>
  </si>
  <si>
    <t>Quality dept</t>
  </si>
  <si>
    <t>Calitate</t>
  </si>
  <si>
    <t>Kvalita</t>
  </si>
  <si>
    <t>Accettazione</t>
  </si>
  <si>
    <t>Incoming dept</t>
  </si>
  <si>
    <t>Aceptare</t>
  </si>
  <si>
    <t>Vstupná kontrola</t>
  </si>
  <si>
    <t>Progettazione</t>
  </si>
  <si>
    <t>Tecnical departement</t>
  </si>
  <si>
    <t>Proiectare</t>
  </si>
  <si>
    <t>Acquisti</t>
  </si>
  <si>
    <t>Purchasing dept</t>
  </si>
  <si>
    <t>Achizitii</t>
  </si>
  <si>
    <t>Nákupné oddelenie</t>
  </si>
  <si>
    <t>Data scadenza</t>
  </si>
  <si>
    <t>Expiration date</t>
  </si>
  <si>
    <t>Data scadenta</t>
  </si>
  <si>
    <t>Doba platnosti</t>
  </si>
  <si>
    <t>Nume</t>
  </si>
  <si>
    <t>Azienda</t>
  </si>
  <si>
    <t>Phone no.</t>
  </si>
  <si>
    <t>Allegare organigramma</t>
  </si>
  <si>
    <t>Attach the organization chart</t>
  </si>
  <si>
    <t>Anexarea organigrama</t>
  </si>
  <si>
    <t xml:space="preserve">Standard </t>
  </si>
  <si>
    <t>10</t>
  </si>
  <si>
    <t xml:space="preserve">Certificazioni di Sistema </t>
  </si>
  <si>
    <t>System Certifications</t>
  </si>
  <si>
    <t xml:space="preserve">Certificat </t>
  </si>
  <si>
    <t xml:space="preserve">Certifikát systému </t>
  </si>
  <si>
    <t>Standard</t>
  </si>
  <si>
    <t>Suppliers approval</t>
  </si>
  <si>
    <t>Incoming warehouse</t>
  </si>
  <si>
    <t>CONTROLLI E PROVE SULLE FORNITURE</t>
  </si>
  <si>
    <t>Approvazione Fornitori</t>
  </si>
  <si>
    <t>Validazione dei processi in fase di avviamento/cambio di produzione</t>
  </si>
  <si>
    <t>Special processes</t>
  </si>
  <si>
    <t>Machine parameters</t>
  </si>
  <si>
    <t>Product traceability</t>
  </si>
  <si>
    <t>Maintenance</t>
  </si>
  <si>
    <t>LOGISTICA</t>
  </si>
  <si>
    <t>AUDIT E MIGLIORAMENTO CONTINUO</t>
  </si>
  <si>
    <t>Modifiche alla documentazione a fronte di miglioramenti</t>
  </si>
  <si>
    <t>Preventive maintenance plan for the machines and equipments in production.
Preventive maintenance plan for the measurement and testing equipments and appliances.
Recording of the maintenance interventions planned. Recording of the ordinary and extraordinary maintenance.</t>
  </si>
  <si>
    <t>LOGISTICS</t>
  </si>
  <si>
    <t>Identification of the finished product</t>
  </si>
  <si>
    <t>Perishable material management</t>
  </si>
  <si>
    <t>AUDIT AND CONTINUOUS IMPROVEMENT</t>
  </si>
  <si>
    <t>Product audit</t>
  </si>
  <si>
    <t>Continuous improvement activity</t>
  </si>
  <si>
    <t>2 - JOB STOPPER RISK</t>
  </si>
  <si>
    <t>DOCUMENTO ALLEGATO</t>
  </si>
  <si>
    <t>Note e osservazioni</t>
  </si>
  <si>
    <t xml:space="preserve">Il Diagramma di Flusso del processo deve essere disponibile presso il sito produttivo del fornitore: deve cominciare dall’area di ricevimento materiale e proseguire attraverso l’intero processo fino all’area spedizione, identificando le aree etichettatura e magazzino stoccaggio.
Qualsiasi zona per operazioni di rilavorazione o riparazione deve essere mostrata sul Diagramma e deve essere indicato il flusso di rientro del materiale nel normale flusso produttivo. Un punto critico riguarda il flusso del materiale riparato o rilavorato
Le aree di controllo/ispezione devono essere indicate nel processo, sia che siano in linea sia che siano fuori linea. Se queste operazioni di controllo generano scarto, questo deve essere indicato sul Diagramma.
</t>
  </si>
  <si>
    <t>NA: Non Applicabile            NV: Non Valutato</t>
  </si>
  <si>
    <t>NA: Not Applicable          NV: Not Evaluated</t>
  </si>
  <si>
    <t>F: Supplier; C: Customer; S: SQE</t>
  </si>
  <si>
    <r>
      <t>F</t>
    </r>
    <r>
      <rPr>
        <sz val="10"/>
        <rFont val="Arial"/>
        <family val="2"/>
      </rPr>
      <t xml:space="preserve">: Fornitore; </t>
    </r>
    <r>
      <rPr>
        <b/>
        <sz val="10"/>
        <rFont val="Arial"/>
        <family val="2"/>
      </rPr>
      <t>C</t>
    </r>
    <r>
      <rPr>
        <sz val="10"/>
        <rFont val="Arial"/>
        <family val="2"/>
      </rPr>
      <t xml:space="preserve">: Cliente; </t>
    </r>
    <r>
      <rPr>
        <b/>
        <sz val="10"/>
        <rFont val="Arial"/>
        <family val="2"/>
      </rPr>
      <t>S</t>
    </r>
    <r>
      <rPr>
        <sz val="10"/>
        <rFont val="Arial"/>
        <family val="2"/>
      </rPr>
      <t>: SQE</t>
    </r>
  </si>
  <si>
    <t>Telefono</t>
  </si>
  <si>
    <t>Responsabile</t>
  </si>
  <si>
    <t>Responsable</t>
  </si>
  <si>
    <t>Stato</t>
  </si>
  <si>
    <t>Status</t>
  </si>
  <si>
    <t>Tipo di prodotti</t>
  </si>
  <si>
    <t>products</t>
  </si>
  <si>
    <t>Stabilimento</t>
  </si>
  <si>
    <t>Resp. Fornitore</t>
  </si>
  <si>
    <t>Plant</t>
  </si>
  <si>
    <t>Supplier Resp.</t>
  </si>
  <si>
    <t>Name</t>
  </si>
  <si>
    <t>sign</t>
  </si>
  <si>
    <t>Firma</t>
  </si>
  <si>
    <t>Nome</t>
  </si>
  <si>
    <t>Supplier plant</t>
  </si>
  <si>
    <t>Stab. Fornitore</t>
  </si>
  <si>
    <t>Data</t>
  </si>
  <si>
    <t>Date</t>
  </si>
  <si>
    <t>Fornitore</t>
  </si>
  <si>
    <t>Supplier</t>
  </si>
  <si>
    <t>SCORE</t>
  </si>
  <si>
    <t>PUNTEGGIO</t>
  </si>
  <si>
    <t>4</t>
  </si>
  <si>
    <t>5</t>
  </si>
  <si>
    <t>6</t>
  </si>
  <si>
    <t>7</t>
  </si>
  <si>
    <t>9</t>
  </si>
  <si>
    <t>LAVORAZIONI INTERNE/ ATTREZZATURE</t>
  </si>
  <si>
    <t>language</t>
  </si>
  <si>
    <t>evaluation</t>
  </si>
  <si>
    <t>IMPORTANT: Questions with score 1 or 2 (Red) needs a shared action plan and implementation date preceding sourcing data.</t>
  </si>
  <si>
    <t>Notes and observations</t>
  </si>
  <si>
    <t>presents at the audit</t>
  </si>
  <si>
    <t>Company</t>
  </si>
  <si>
    <t>Function</t>
  </si>
  <si>
    <t>3 - second level issue</t>
  </si>
  <si>
    <t>4 - planned activity according with project</t>
  </si>
  <si>
    <t>5 - implemented activity</t>
  </si>
  <si>
    <t>1E</t>
  </si>
  <si>
    <t>1E1</t>
  </si>
  <si>
    <t>4B</t>
  </si>
  <si>
    <t>4B1</t>
  </si>
  <si>
    <t>4C</t>
  </si>
  <si>
    <t>4C1</t>
  </si>
  <si>
    <t>4D</t>
  </si>
  <si>
    <t>4D1</t>
  </si>
  <si>
    <t>4E</t>
  </si>
  <si>
    <t>4E1</t>
  </si>
  <si>
    <t>5E</t>
  </si>
  <si>
    <t>5E1</t>
  </si>
  <si>
    <t>8C</t>
  </si>
  <si>
    <t>8C1</t>
  </si>
  <si>
    <t>8D</t>
  </si>
  <si>
    <t>8D1</t>
  </si>
  <si>
    <t>8E</t>
  </si>
  <si>
    <t>8E1</t>
  </si>
  <si>
    <t>9E1</t>
  </si>
  <si>
    <t>9D</t>
  </si>
  <si>
    <t>9D1</t>
  </si>
  <si>
    <t>9E</t>
  </si>
  <si>
    <t>FP PSA</t>
  </si>
  <si>
    <t>Le osservazioni e le azioni correttive devono essere disponibili necessariamente anche in lingua inglese</t>
  </si>
  <si>
    <t>PSA (Potential Supplier Assessment)</t>
  </si>
  <si>
    <t>Controllo della produzione</t>
  </si>
  <si>
    <t>Processi speciali</t>
  </si>
  <si>
    <t>Verifica delle attrezzature di controllo in produzione</t>
  </si>
  <si>
    <t>Parametri macchina</t>
  </si>
  <si>
    <t>Identificazione dei processi speciali, istruzioni per questi processi e personale addestrato ed abilitato.</t>
  </si>
  <si>
    <t>Metodi di validazione. Registrazione dati di validazione.</t>
  </si>
  <si>
    <t>Rintracciabilità prodotto</t>
  </si>
  <si>
    <t>Materiale non conforme in produzione</t>
  </si>
  <si>
    <t>Manutenzione</t>
  </si>
  <si>
    <t>Ambiente di lavoro</t>
  </si>
  <si>
    <t>Gestione delle deroghe in produzione, identificazione.</t>
  </si>
  <si>
    <t>Sistema di verifica scadenze</t>
  </si>
  <si>
    <t>Identificazione del prodotto finito</t>
  </si>
  <si>
    <t>Gestione del materiale deperibile</t>
  </si>
  <si>
    <t>Esecuzione di audit di prodotto</t>
  </si>
  <si>
    <t>Attività miglioramento continuo</t>
  </si>
  <si>
    <t>Audit di prodotto, in processo e a magazzino su materiale pronto a spedire.</t>
  </si>
  <si>
    <t>Pianificazione attività con obiettivi di miglioramento. Utilizzo di metodi problem solving, 6 sigma, 8D, ecc.</t>
  </si>
  <si>
    <t>In particolare modifiche al Piano di controllo, alle Istruzioni, alla FMEA.</t>
  </si>
  <si>
    <t xml:space="preserve">2 - RISCHIO JOB STOPPER </t>
  </si>
  <si>
    <t>5 - Attività implementata</t>
  </si>
  <si>
    <t>4 - Attività pianificata in accordo progetto</t>
  </si>
  <si>
    <t>F-S</t>
  </si>
  <si>
    <t>F</t>
  </si>
  <si>
    <t>AZIONE CORRETTIVA</t>
  </si>
  <si>
    <t xml:space="preserve">3 - Problema di secondo livello </t>
  </si>
  <si>
    <t>PSA</t>
  </si>
  <si>
    <t>Documentazione del Fornitore</t>
  </si>
  <si>
    <t>Deroghe</t>
  </si>
  <si>
    <t>Apparecchiature di monitoraggio e misurazione</t>
  </si>
  <si>
    <t>Idonee attrezzature e strumenti per i previsti controlli, taratura-verifica periodica a fronte di campioni di misura riferibili a campiono nazionali/internazionali.</t>
  </si>
  <si>
    <t>Competenza tecnica del personale</t>
  </si>
  <si>
    <t>Metodi statistici</t>
  </si>
  <si>
    <t>Studi di capacità macchina-processo su caratteristiche vincolanti, SPC, R&amp;R, ecc.</t>
  </si>
  <si>
    <t>Criteri di approvazione</t>
  </si>
  <si>
    <t>Magazzino in ingresso</t>
  </si>
  <si>
    <t>Verifica del prodotto approvvigionato</t>
  </si>
  <si>
    <t>Identificazione e gestione del materiale non conforme. Azioni correttive. Verifica efficacia azioni correttive.</t>
  </si>
  <si>
    <t>Gestione delle non conformità verso il Fornitore</t>
  </si>
  <si>
    <t>na</t>
  </si>
  <si>
    <t>nv</t>
  </si>
  <si>
    <t>SQM:</t>
  </si>
  <si>
    <t>F-C</t>
  </si>
  <si>
    <t>1 - JOB STOPPER</t>
  </si>
  <si>
    <t>ENTE</t>
  </si>
  <si>
    <t>E-MAIL</t>
  </si>
  <si>
    <t>A</t>
  </si>
  <si>
    <t>B</t>
  </si>
  <si>
    <t>C</t>
  </si>
  <si>
    <t>D</t>
  </si>
  <si>
    <t>E</t>
  </si>
  <si>
    <t>SQE:</t>
  </si>
  <si>
    <t>OSSERVAZIONE</t>
  </si>
  <si>
    <t>NOTE AUDITOR (SQE)</t>
  </si>
  <si>
    <t xml:space="preserve">Norme di supporto, campioni di riferimento, metodi di prova, schede disicurezza devono essere aggiornata e disponibili. 
Deve essere mostrata la corretta gestione della documentazione. 
Le tolleranze devono essere indicate a disegno.
Le caratteristiche vincolanti del prodotto (KPC – Key Product Characteristics) devono essere identificate con quelle proprietà o parametri la cui variabilità può incidere sulla montabilità, sulla forma o sulla funzionalità una volta installato il componenente
Qualora la documentazione fornita dal cliente non evidenzi in modo univoco l'esistenza di caratteristiche vincolanti (sicurezza, omologazione, chiave, ecc.), il fornitore deve essere in grado di individuare almeno le caratteristiche che riguardano tolleranze strette, montabilità, funzionalità, estetica, affidabilità e/o caratteristiche influenzate da parametri di processo e/o che influenzano il processo successivo/finale.
</t>
  </si>
  <si>
    <t>Conservazione dei componenti approvigionati per il mantenimento della conformità ai requisiti. Identificazione materiale e sua rintracciabilità.</t>
  </si>
  <si>
    <t>Documentazione di conformità del fornitore. Ispezione del materiale. Piani di controllo e/o istruzioni di lavoro per controllo in ingresso. Identificazione e gestione del materiale deliberato. Metodi di free-pass.</t>
  </si>
  <si>
    <t xml:space="preserve">Documenti, disegni, specifiche disponibili ed aggiornati. Piani di controllo e/o istruzioni di lavoro disponibili e aggiornati. 
Monitoraggio e misurazione secondo quanto pianificato. Esistenza e utilizzo di campioni di riferimento. 
Reazione a fronte di deriva di processo. Registrazione dei dati di controllo/processo 
</t>
  </si>
  <si>
    <t>Gestione e stato di conservazione delle attrezzature di controllo. Utilizzo delle attrezzature di controllo secondo quanto prescritto. Piano di reazione a fronte di staratura</t>
  </si>
  <si>
    <t>Definizione dei parametri macchina. Corretto utilizzo dei parametri macchina. Corretta gestione del prodotto rimacinato/riutilizzato nei casi previsti.</t>
  </si>
  <si>
    <t>Identificazione del prodotto e stato di controllo lungo tutta la sua realizzazione. Identificazione del lotto e rintracciabilità della documentazione dei controlli effettuati e della materia prima.</t>
  </si>
  <si>
    <t>Identificazione del materiale non conforme. Reazione a fronte di materiale non conforme. Segregazione e gestione del materiale non conforme. Gestione rilavorazioni. Azioni correttive.</t>
  </si>
  <si>
    <t xml:space="preserve">Piano di manutenzione preventiva per macchine e attrezzature di produzione. 
Piano di manutenzione preventiva per strumenti e apparecchiature di misura e collaudo. 
Evidenza delle registrazioni degli interventi di manutenzione pianificati. Evidenza della registrazione della manutenzione ordinaria e straordinaria.
</t>
  </si>
  <si>
    <t>Pulizia e ordine dell’ambiente di lavoro, macchine, stampi e attrezzature di produzione. Condizioni ambientali adeguate per assicurare la conformità del prodotto.</t>
  </si>
  <si>
    <t>1A</t>
  </si>
  <si>
    <t>1</t>
  </si>
  <si>
    <t>1B</t>
  </si>
  <si>
    <t>ITA</t>
  </si>
  <si>
    <t>ENG</t>
  </si>
  <si>
    <t>SVK</t>
  </si>
  <si>
    <t>2</t>
  </si>
  <si>
    <t>1A1</t>
  </si>
  <si>
    <t>1B1</t>
  </si>
  <si>
    <t>1C</t>
  </si>
  <si>
    <t>1C1</t>
  </si>
  <si>
    <t>1D</t>
  </si>
  <si>
    <t>1D1</t>
  </si>
  <si>
    <t>3</t>
  </si>
  <si>
    <t>2A</t>
  </si>
  <si>
    <t>2A1</t>
  </si>
  <si>
    <t>2B</t>
  </si>
  <si>
    <t>2B1</t>
  </si>
  <si>
    <t>2C</t>
  </si>
  <si>
    <t>2C1</t>
  </si>
  <si>
    <t>2D</t>
  </si>
  <si>
    <t>2D1</t>
  </si>
  <si>
    <t>2E</t>
  </si>
  <si>
    <t>2E1</t>
  </si>
  <si>
    <t>3A</t>
  </si>
  <si>
    <t>3A1</t>
  </si>
  <si>
    <t>3B</t>
  </si>
  <si>
    <t>3B1</t>
  </si>
  <si>
    <t>7E</t>
  </si>
  <si>
    <t>8</t>
  </si>
  <si>
    <t>8A</t>
  </si>
  <si>
    <t>8A1</t>
  </si>
  <si>
    <t>8B</t>
  </si>
  <si>
    <t>8B1</t>
  </si>
  <si>
    <t>3C</t>
  </si>
  <si>
    <t>3D</t>
  </si>
  <si>
    <t>3E</t>
  </si>
  <si>
    <t>4A</t>
  </si>
  <si>
    <t>5A</t>
  </si>
  <si>
    <t>5B</t>
  </si>
  <si>
    <t>5C</t>
  </si>
  <si>
    <t>5D</t>
  </si>
  <si>
    <t>6A</t>
  </si>
  <si>
    <t>6B</t>
  </si>
  <si>
    <t>6C</t>
  </si>
  <si>
    <t>6D</t>
  </si>
  <si>
    <t>6E</t>
  </si>
  <si>
    <t>7A</t>
  </si>
  <si>
    <t>7B</t>
  </si>
  <si>
    <t>7C</t>
  </si>
  <si>
    <t>7D</t>
  </si>
  <si>
    <t>9A</t>
  </si>
  <si>
    <t>9B</t>
  </si>
  <si>
    <t>9C</t>
  </si>
  <si>
    <t>3C1</t>
  </si>
  <si>
    <t>3D1</t>
  </si>
  <si>
    <t>3E1</t>
  </si>
  <si>
    <t>4A1</t>
  </si>
  <si>
    <t>5A1</t>
  </si>
  <si>
    <t>5B1</t>
  </si>
  <si>
    <t>5C1</t>
  </si>
  <si>
    <t>5D1</t>
  </si>
  <si>
    <t>6A1</t>
  </si>
  <si>
    <t>6B1</t>
  </si>
  <si>
    <t>6C1</t>
  </si>
  <si>
    <t>6D1</t>
  </si>
  <si>
    <t>6E1</t>
  </si>
  <si>
    <t>7A1</t>
  </si>
  <si>
    <t>7B1</t>
  </si>
  <si>
    <t>7C1</t>
  </si>
  <si>
    <t>7D1</t>
  </si>
  <si>
    <t>7E1</t>
  </si>
  <si>
    <t>9A1</t>
  </si>
  <si>
    <t>9B1</t>
  </si>
  <si>
    <t>9C1</t>
  </si>
  <si>
    <t>Machine-process capability studies on binding characteristics, SPC, R&amp;R and so on.</t>
  </si>
  <si>
    <t>Approval criteria</t>
  </si>
  <si>
    <t>Identification of the special processes, instructions for these processes and personnel trained.</t>
  </si>
  <si>
    <t>Validation methods. Validation data recording.</t>
  </si>
  <si>
    <t>IMPORTANTE: Per le domande con punteggio 1 e 2 (Rosse) occorre un piano di azione condiviso e date di implementazione anteriori alla data dell'approvvigionamento.</t>
  </si>
  <si>
    <t>negativo</t>
  </si>
  <si>
    <t>sufficiente</t>
  </si>
  <si>
    <t>buono</t>
  </si>
  <si>
    <t>negative</t>
  </si>
  <si>
    <t>sufficient</t>
  </si>
  <si>
    <t>good</t>
  </si>
  <si>
    <t>20÷59%</t>
  </si>
  <si>
    <t>60÷79%</t>
  </si>
  <si>
    <t>80÷100%</t>
  </si>
  <si>
    <t>overall evaluation criteria</t>
  </si>
  <si>
    <t>Criterio Free Pass</t>
  </si>
  <si>
    <t>Free Pass Criteria</t>
  </si>
  <si>
    <t>Punteggio complessivo maggiore di</t>
  </si>
  <si>
    <t>Requisiti FP (azzurri) minimo</t>
  </si>
  <si>
    <t>criterio valutazione complessiva</t>
  </si>
  <si>
    <t>DOCUMENTAZIONE TECNICA E CONTRATTUALE</t>
  </si>
  <si>
    <t>TECHNICAL AND CONTRACTUAL DOCUMENTATION</t>
  </si>
  <si>
    <t>Supplier documentation</t>
  </si>
  <si>
    <t>QUALITY SYSTEM DOCUMENTATION</t>
  </si>
  <si>
    <t>Process FMEA</t>
  </si>
  <si>
    <t>DOCUMENTAZIONE DEL SISTEMA QUALITA'</t>
  </si>
  <si>
    <t>Diagramma di Flusso</t>
  </si>
  <si>
    <t>FMEA di Processo</t>
  </si>
  <si>
    <t xml:space="preserve">Piano di Controllo </t>
  </si>
  <si>
    <t>Dichiarazione di conformità del lotto prodotto (rilascio del prodotto conforme)</t>
  </si>
  <si>
    <t xml:space="preserve">Control Plan </t>
  </si>
  <si>
    <t>VAL.</t>
  </si>
  <si>
    <t>EVAL.</t>
  </si>
  <si>
    <t>Conformità HS (Gest. delle sostanze pericolose o vietate)</t>
  </si>
  <si>
    <t>HS Conformity (Management of the hazardous or forbidden substances)</t>
  </si>
  <si>
    <t>Fornecedor</t>
  </si>
  <si>
    <t>Pontuação</t>
  </si>
  <si>
    <t>Produtos</t>
  </si>
  <si>
    <t>IMPORTANTE: As perguntas com pontuação 1 ou 2 (vermelho) precisam de um plano de ação com datas das implementações antes da data de oferta.</t>
  </si>
  <si>
    <t>Planta</t>
  </si>
  <si>
    <t xml:space="preserve">Resp. Fornecedor </t>
  </si>
  <si>
    <t>Assinatura</t>
  </si>
  <si>
    <t>DOCUMENTOS ANEXADOS</t>
  </si>
  <si>
    <t>Notas e observações</t>
  </si>
  <si>
    <t>CONTATOS</t>
  </si>
  <si>
    <t>presentes na auditoria</t>
  </si>
  <si>
    <t>Codigo do fornecedor</t>
  </si>
  <si>
    <t>Coorporação</t>
  </si>
  <si>
    <t>Função</t>
  </si>
  <si>
    <t>Num. Telefone</t>
  </si>
  <si>
    <t>Estabeleciemnto do fornecedor</t>
  </si>
  <si>
    <t>Questões</t>
  </si>
  <si>
    <t>AVALIAÇÂO</t>
  </si>
  <si>
    <t>OBSERVAÇÂO</t>
  </si>
  <si>
    <t>AÇÃO CORRETIVA</t>
  </si>
  <si>
    <t>Responsável</t>
  </si>
  <si>
    <t>Informações sobre o fornecedor</t>
  </si>
  <si>
    <t>NOTAS DO AUDITOR (SQE)</t>
  </si>
  <si>
    <t>As observações e ações corretivas devem ser, necessariamente, disponível também em Inglês</t>
  </si>
  <si>
    <t>Planta auditada</t>
  </si>
  <si>
    <t>Outras Plantas</t>
  </si>
  <si>
    <t>NA: Não aplicável</t>
  </si>
  <si>
    <t>1 - TRABALHO LIMITADO</t>
  </si>
  <si>
    <t>2 - RISCO DE TRABALHO LIMITADO</t>
  </si>
  <si>
    <t>3 - questão de segundo nível</t>
  </si>
  <si>
    <t>4 - atividade planejada de acordo com projeto</t>
  </si>
  <si>
    <t>5 - atividade implementada</t>
  </si>
  <si>
    <t>F: Fornecedor, C: cliente, S: SQE</t>
  </si>
  <si>
    <t>A pontuação é calculada pelo somatório das pontuações em relação à pontuação máxima possível nas aplicações avaliadas (ou seja, excluindo NV e NA)</t>
  </si>
  <si>
    <t>nenhuma pergunta FP deve ter uma pontuação inferior a 3</t>
  </si>
  <si>
    <t>todas as perguntas devem ser avaliados FP (NA não é permitido ou NV)</t>
  </si>
  <si>
    <t>Endereço</t>
  </si>
  <si>
    <t>Cidade</t>
  </si>
  <si>
    <t>C.E.P.</t>
  </si>
  <si>
    <t>País</t>
  </si>
  <si>
    <t>Norma</t>
  </si>
  <si>
    <t>Agencia Certificadora</t>
  </si>
  <si>
    <t>Outros Normas</t>
  </si>
  <si>
    <t>Trabalho</t>
  </si>
  <si>
    <t>Total de funcionários</t>
  </si>
  <si>
    <t>Pessoas da Qualidade</t>
  </si>
  <si>
    <t>Diretor da Planta</t>
  </si>
  <si>
    <t>Departamento de Qualidade</t>
  </si>
  <si>
    <t>Recebimento</t>
  </si>
  <si>
    <t>Departamento Técnico</t>
  </si>
  <si>
    <t>Suprimentos</t>
  </si>
  <si>
    <t>Anexar organograma</t>
  </si>
  <si>
    <t>Certificados de Sistema</t>
  </si>
  <si>
    <t>Data de vencimento</t>
  </si>
  <si>
    <t>critério de avaliação global</t>
  </si>
  <si>
    <t>suficiente</t>
  </si>
  <si>
    <t>bom</t>
  </si>
  <si>
    <t>Critério Free pass</t>
  </si>
  <si>
    <t>Pontuação total maior do que</t>
  </si>
  <si>
    <t>Requisitos FP (azul) mínimo</t>
  </si>
  <si>
    <t>Sim</t>
  </si>
  <si>
    <t>Não</t>
  </si>
  <si>
    <t>Atende o requerido</t>
  </si>
  <si>
    <t>11</t>
  </si>
  <si>
    <t>Si</t>
  </si>
  <si>
    <t>Conforme</t>
  </si>
  <si>
    <t>VÝSLEDOK</t>
  </si>
  <si>
    <t>Dátum</t>
  </si>
  <si>
    <t>Výrobok</t>
  </si>
  <si>
    <t>Závod</t>
  </si>
  <si>
    <t>Zodpovedný za dodávateľa</t>
  </si>
  <si>
    <t>podpis</t>
  </si>
  <si>
    <t>PRILOŽENÁ DOKUMENTÁCIA</t>
  </si>
  <si>
    <t>Poznámky a pozorovania</t>
  </si>
  <si>
    <t>DôLEŽITÉ KONTAKTY</t>
  </si>
  <si>
    <t>Prítomní pri audite</t>
  </si>
  <si>
    <t>Spoločnosť</t>
  </si>
  <si>
    <t>Závod dodávateľa</t>
  </si>
  <si>
    <t>Otázka</t>
  </si>
  <si>
    <t>HODNOTENIE</t>
  </si>
  <si>
    <t>POZOROVANIE</t>
  </si>
  <si>
    <t>NÁPRAVNÁ ČINNOSŤ</t>
  </si>
  <si>
    <t>Zodpovedný</t>
  </si>
  <si>
    <t>Informácie o dodávateľovi</t>
  </si>
  <si>
    <t>Stav</t>
  </si>
  <si>
    <t>POZNÁMKY AUDÍTORA (SQE)</t>
  </si>
  <si>
    <t>Pozorovania a nápravné činnosti musia byť bezpodmienečne uvedené aj v anglickom jazyku</t>
  </si>
  <si>
    <t>NA: Neaplikované    NV:Nehodnotené</t>
  </si>
  <si>
    <t>1 - ZASTAVENIE SPOLUPRÁCE</t>
  </si>
  <si>
    <t>2 - RIZIKO ZASTAVENIA SPOLUPRÁCE</t>
  </si>
  <si>
    <t>3 - Problém druhej úrovne</t>
  </si>
  <si>
    <t>4 - Činnosť plánovaná podľa projektu</t>
  </si>
  <si>
    <t>5 - Zavedená činnosť</t>
  </si>
  <si>
    <t>F: Dodávateľ; C: Zákazník; S: SQE</t>
  </si>
  <si>
    <t>Bodové hodnotenia sa vypočíta ako súčet bodov vo vzťahu k max. možnému bodovému hodnoteniu v hodnotených otázkach (s výnimkou NV a NA)</t>
  </si>
  <si>
    <t>Žiadna z otázok s označením FP nemôže mať hodnotenie nižšie ako 3</t>
  </si>
  <si>
    <t>Všetky otázky FP musia byť hodnotené (neprijateľné NA alebo NV)</t>
  </si>
  <si>
    <t>Štandard</t>
  </si>
  <si>
    <t>Certifikačný orgán</t>
  </si>
  <si>
    <t>Ďalšie štandardy</t>
  </si>
  <si>
    <t>Riaditeľ závodu</t>
  </si>
  <si>
    <t>Technické oddelenie</t>
  </si>
  <si>
    <t>Priložiť organizačnú štruktúru</t>
  </si>
  <si>
    <t>Celkové kritérium hodnotenia</t>
  </si>
  <si>
    <t>negatívne</t>
  </si>
  <si>
    <t>dostatočné</t>
  </si>
  <si>
    <t>dobré</t>
  </si>
  <si>
    <t>Kritérium Free pass</t>
  </si>
  <si>
    <t>Celkové hodnotenie vyššie ako</t>
  </si>
  <si>
    <t>Požiadavky FP (modré) minimálne</t>
  </si>
  <si>
    <t>Ano</t>
  </si>
  <si>
    <t>Nie</t>
  </si>
  <si>
    <t>Il fornitore ha ricevuto e conosce il Capitolato generale di forniture, Contratto di fornitura e di qualità delle forniture.</t>
  </si>
  <si>
    <t>MOD_010_QAM  rev. 00 del 28/06/2023</t>
  </si>
  <si>
    <t>Documentazione tecnica Berco completa ed aggiornata</t>
  </si>
  <si>
    <t>Berco complete technical documentation and updated</t>
  </si>
  <si>
    <t>Disegni, foglio complementare (se presente), capitolati e specifiche tecniche, specifiche dei materiali. Verificare la corrispondenza della documentazione con ordine Berco</t>
  </si>
  <si>
    <t>Drawings, additional sheet (if present), technical specifications,  materials specifications. Check the documentation correspondence with Berco order</t>
  </si>
  <si>
    <t>Procedure Berco complete e aggiornate</t>
  </si>
  <si>
    <t>Berco complete and updated procedures</t>
  </si>
  <si>
    <t>Documentazione contrattuale Berco</t>
  </si>
  <si>
    <t xml:space="preserve">Berco contractual documentation </t>
  </si>
  <si>
    <t>Evidenza delle caratteristiche vincolanti Berco, aggiornata a fronte di problemi qualitativi, con IPR accettabile.</t>
  </si>
  <si>
    <t>Evidenza delle caratteristiche vincolnati Berco, aggiornato a fronte di problemi qualitativi. Adeguati: piani di campionamneto, frequenza dei controlli, metodi di controllo-collaudo, registrazione dei dati, piani di reazione.</t>
  </si>
  <si>
    <t>Rilascio del prodotto conforme, risultati delle prove e dei controlli effettuati prontamente disponibile. Il fornitore deve essere in possesso della normativa di riferimento, deve aver comunicato i vincoli ai suoi subfornitori, deve aver inchiestati i propri subfornitori per le applicazioni coinvolte e deve conservare copia della documentazione ricevuta, deve avere copia della documentazione richiesta da Berco e avere risposto alle richiesta di Berco nei tempi previsti e conservare copia della documentazione inviata. Se determinati materiali/componenti necessitano di adeguamento per l'eliminazione di una sostanza il fornitore deve aver messo in atto tutte le misure per garantire l'ottemperanza ai vincoli e deve gestire la tracciabilità dei componenti ante e post modifica. Il fornitore deve aver dato tempestiva comunicazione ad Berco dell'adeguamento in corso con l'invio dell'MSDS (Material Safety Data Sheet) aggiornato per gli articoli coinvolti.</t>
  </si>
  <si>
    <t>Rapporto tecnico di benestare come richiesto da Berco</t>
  </si>
  <si>
    <t xml:space="preserve">Identificazione del materiale secondo le indicazioni Berco.
Tracciabilità della modifica nella documentazione del fornitore. 
Segnalazione ad Berco del materiale antemodifica per coordinamento destinazione.
</t>
  </si>
  <si>
    <t>Material identification according to Berco indications.
Traceability of the modification in the supplier documentation.
Inform Berco about the material before the modification to coordinate the destination.</t>
  </si>
  <si>
    <t>Verificare la documentazione di richiesta e gestione della deroga ad Berco</t>
  </si>
  <si>
    <t>Check the documentation demanded and derogation management to Berco</t>
  </si>
  <si>
    <t>Adeguata formazione, conoscenza del significato delle caratteristiche vincolanti Berco, personale sufficiente per tutti i turni di lavoro.</t>
  </si>
  <si>
    <t>Suitable training, knowledge of the meaning of Berco binding characteristics, personnel that is sufficient for all the shifts.</t>
  </si>
  <si>
    <t>il Fornitore è in possesso della normativa di riferimento per i prodotti consegnati ad Berco 
Il Fornitore assicura che il prodotto fornito (e nei materiali e componenti che lo costituiscono) sia conforme ai requisiti della Direttiva RoHS e dal Regolamento REACh con modalità che comprendono:
• selezione / omologazione dei Fornitori e/o dei materiali
• Identificazione del materiale in ogni fase della sua lavorazione, dall'approvvigionamento alla consegna
• Rintracciabilità (registrazione dei lotti dei materiali usati per ogni lotto di produzione)
• Analisi chimiche sui componenti e/o sulle materie prime in accettazione
• Controllo dei materiali e dei parametri di processo produttivo
• Analisi chimiche sul prodotto finito prima della consegna
Il Fornitore assicura che i sub-fornitori consegnino sempre materiale conforme con modalità che comprendono:
• Informazione ai sub-fornitori sul fatto che il materiale che consegnano è soggetto alla direttiva RoHS e al Regolamento REACh (verificare registrazioni dell’attività)
• Richiesta di analisi chimiche sui lotti consegnati (verificarne la presenza)
• Richiesta di Dichiarazione di conformità (verificarne la presenza)
• Audit specifici presso i Fornitori (verificare report)
• (Tutti i componenti e i materiali, compresi lubrificanti, adesivi, coloranti, inchiostri, e quanto altro può rimanere nel prodotto, necessari per la fabbricazione sono forniti da Berco – verificare nel processo)
Il fornitore deve dimostrare di tenersi informato sulle evoluzioni legislative e normative relative a RoHS, REACh ed argomenti correlati al panorama normativo, in modo autonomo (es.: con incaricati interni o consulenti, attraverso il monitoraggio continuo dei siti ECHA (European Chemicals Agency), della Comunità Europea, ecc.) o attraverso le associazioni di categoria;
Se determinati materiali/componenti necessitano di adeguamento per eliminazione di una sostanza , il fornitore deve aver messo in atto tutte le misure per garantire la conformità e deve gestire la tracciabilità della modifica e dei componenti ante e post modifica.
Il fornitore deve aver dato tempestiva comunicazione ad Berco dell’adeguamento in corso 
Deve esistere una procedura scritta che descriva le modalità di verifica, modifica, emissione e notifica al Cliente delle informazioni relative ai prodotti/materiali consegnati (MSDS, schede tecniche, analisi, ecc.)</t>
  </si>
  <si>
    <t>Imballaggio conforme alle richieste Berco.  Identificazione tramite Odette come richiesto da Berco. Conservazione del prodotto finito per preservare la conformità ai requisiti. FIFO.</t>
  </si>
  <si>
    <t>Packaging that has to be conform to Berco requests.  Identification by Odette as per Berco request. Storage of the finished product to keep the conformity to the requirements. FIFO.</t>
  </si>
  <si>
    <t>Le procedure Berco, eventuali schede di identificazione,  criteri di valutazione dei guasti e delle caratteristiche devono essere complete a aggiornate.</t>
  </si>
  <si>
    <t>Berco procedures, any identification sheets, and failure and characteristic evaluation criteria must be complete and up-to-date.</t>
  </si>
  <si>
    <t xml:space="preserve">Supporting standards, reference samples, test methods, and safety data sheets must be up-to-date and available. Proper management of the documentation must be demonstrated. Tolerances must be indicated on the drawing. The binding product characteristics (KPC – Key Product Characteristics) must be identified with those properties or parameters whose variability can affect the mountability, shape, or functionality once the component is installed.
If the documentation provided by the customer does not clearly indicate the existence of binding characteristics (safety, approval, key, etc.), the supplier must be able to identify at least the characteristics concerning tight tolerances, mountability, functionality, aesthetics, reliability, and/or characteristics influenced by process parameters and/or that influence the next/final process.
</t>
  </si>
  <si>
    <t>The supplier has received and is familiar with the General Supply Specifications, the Supply Contract, and the Quality Contract.</t>
  </si>
  <si>
    <t>Flowchart</t>
  </si>
  <si>
    <t>The Process Flowchart must be available at the supplier's production site: it should start from the material receiving area and continue through the entire process to the shipping area, identifying the labeling and storage warehouse areas.
Any zone for reworking or repair operations must be shown on the Diagram, and the material return flow to the normal production flow must be indicated. A critical point concerns the flow of repaired or reworked material.
Control/inspection areas must be indicated within the process, whether they are inline or offline. If these control operations result in scrap, this must be indicated on the Diagram.</t>
  </si>
  <si>
    <t>Evidence of Berco's key characteristics, updated in response to quality issues, with acceptable RPN.</t>
  </si>
  <si>
    <t>Evidence of Berco's key characteristics, updated in response to quality issues. Adequate: sampling plans, frequency of inspections, control-test methods, data recording, reaction plans.</t>
  </si>
  <si>
    <t>Declaration of Conformity of the Produced Batch (Release of Compliant Product)</t>
  </si>
  <si>
    <t>Release of compliant product, test results, and controls performed readily available. The supplier must possess the relevant regulations, must have communicated the requirements to its sub-suppliers, must have surveyed its sub-suppliers for the involved applications, and must keep a copy of the received documentation. The supplier must have a copy of the documentation requested by Berco and have responded to Berco's requests within the stipulated timeframes, and keep a copy of the sent documentation. If certain materials/components need modification to eliminate a substance, the supplier must have taken all measures to ensure compliance with the requirements and must manage the traceability of components before and after modification. The supplier must have promptly informed Berco of the ongoing modification by sending the updated MSDS (Material Safety Data Sheet) for the involved items.</t>
  </si>
  <si>
    <t>Technical Approval Report as requested by Berco</t>
  </si>
  <si>
    <t xml:space="preserve">Change Management
</t>
  </si>
  <si>
    <t>Suitable equipment and instruments for the required inspections, periodic calibration-verification against measurement standards traceable to national/international standards.</t>
  </si>
  <si>
    <t xml:space="preserve">The Supplier is in possession of the reference legislation for the products delivered to Berco
The Supplier ensures that the supplied product (and the materials and components that constitute it) complies with the requirements of the RoHS Directive and the REACh Regulation with methods that include:
• selection / approval of suppliers and/or materials
• Identification of the material at every stage of its processing, from procurement to delivery
• Traceability (recording of the batches of materials used for each production batch)
• Chemical analyzes on components and/or raw materials in acceptance
• Control of materials and production process parameters
• Chemical analyzes on the finished product before delivery
The Supplier ensures that sub-suppliers always deliver compliant material in ways that include:
• Information to sub-suppliers on the fact that the material they deliver is subject to the RoHS directive and the REACh Regulation (check records of the activity)
• Request for chemical analyzes on the delivered batches (check their presence)
• Request for Declaration of Conformity (check its presence)
• Specific audits at Suppliers (check reports)
• (All components and materials, including lubricants, adhesives, dyes, inks, and anything else that may remain in the product, necessary for manufacturing are supplied by Berco – check in the process)
The supplier must demonstrate that it keeps itself informed on legislative and regulatory developments relating to RoHS, REACh and topics related to the regulatory landscape, independently (e.g. with internal representatives or consultants, through continuous monitoring of ECHA (European Chemicals Agency) sites, of the European Community, etc.) or through trade associations;
If certain materials/components require adaptation due to the elimination of a substance, the supplier must have implemented all measures to ensure compliance and must manage the traceability of the modification and of the components before and after the modification.
The supplier must have promptly notified Berco of the ongoing adjustment
There must be a written procedure that describes the methods for verifying, modifying, issuing and notifying the Customer of information relating to the products/materials delivered (MSDS, technical data sheets, analyses, etc.)
</t>
  </si>
  <si>
    <t>Storage of approved components to maintain compliance with requirements. Material identification and traceability.</t>
  </si>
  <si>
    <t>INSPECTIONS AND TESTS ON SUPPLIES</t>
  </si>
  <si>
    <t>Incoming product inspection</t>
  </si>
  <si>
    <t>Supplier compliance documentation. Material inspection. Incoming inspection control plans and/or work instructions. Identification and management of released material. Free-pass methods.</t>
  </si>
  <si>
    <t>Identification and management of non-conforming material. Corrective actions. Verification of effectiveness of corrective actions</t>
  </si>
  <si>
    <t>Supplier nonconformity management</t>
  </si>
  <si>
    <t>Available and updated documents, drawings, specifications. Available and updated control plans and/or work instructions. Monitoring and measurement as planned. Existence and use of reference samples. Response to process drift. Recording of control/process data.</t>
  </si>
  <si>
    <t>Production control</t>
  </si>
  <si>
    <t>Verification of production control equipment</t>
  </si>
  <si>
    <t>Management and preservation status of inspection equipment. Use of inspection equipment as prescribed. Plan for reaction in case of calibration drift.</t>
  </si>
  <si>
    <t>Machine parameter definition. Correct use of machine parameters. Proper management of reprocessed/reused product in designated cases.</t>
  </si>
  <si>
    <t>Process validation during startup/changeover.</t>
  </si>
  <si>
    <t>INTERNAL OPERATIONS/EQUIPMENT</t>
  </si>
  <si>
    <t>Identification of the product and its control status throughout its realization. Batch identification and traceability of documentation for performed checks and raw materials.</t>
  </si>
  <si>
    <t>Deviations</t>
  </si>
  <si>
    <t>Management of production deviations, identification.</t>
  </si>
  <si>
    <t>Identification of nonconforming material. Response to nonconforming material. Segregation and management of non-conforming material. Rework management. Corrective actions.</t>
  </si>
  <si>
    <t>Nonconforming material in production</t>
  </si>
  <si>
    <t>Workplace</t>
  </si>
  <si>
    <t>Cleaning and tidiness (5S) of the work environment, machinery, molds, and production equipment. Adequate environmental conditions to ensure product conformity.</t>
  </si>
  <si>
    <t>Expiry date verification system</t>
  </si>
  <si>
    <t>Product, in-process, and warehouse audits on material ready to ship.</t>
  </si>
  <si>
    <t>Planning activities with improvement objectives. Use of problem-solving methods such as Six Sigma, 8D, etc.</t>
  </si>
  <si>
    <t>In particular, changes to the Control Plan, Instructions, and FMEA.</t>
  </si>
  <si>
    <t>Changes to the documentation due to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</si>
</sst>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L.&quot;\ * #,##0_-;\-&quot;L.&quot;\ * #,##0_-;_-&quot;L.&quot;\ * &quot;-&quot;_-;_-@_-"/>
    <numFmt numFmtId="165" formatCode="0.0%"/>
    <numFmt numFmtId="166" formatCode="d/m/yy;@"/>
    <numFmt numFmtId="167" formatCode="dd/mm/yy;@"/>
  </numFmts>
  <fonts count="56">
    <font>
      <sz val="10"/>
      <name val="Arial"/>
      <family val="2"/>
    </font>
    <font>
      <sz val="8"/>
      <name val="Arial"/>
      <family val="2"/>
    </font>
    <font>
      <b/>
      <sz val="12"/>
      <name val="Arial"/>
      <family val="2"/>
    </font>
    <font>
      <b/>
      <sz val="10"/>
      <name val="Arial"/>
      <family val="2"/>
    </font>
    <font>
      <sz val="9"/>
      <name val="Arial"/>
      <family val="2"/>
    </font>
    <font>
      <b/>
      <sz val="22"/>
      <name val="Arial"/>
      <family val="2"/>
    </font>
    <font>
      <sz val="12"/>
      <name val="Arial"/>
      <family val="2"/>
    </font>
    <font>
      <b/>
      <sz val="11"/>
      <name val="Arial"/>
      <family val="2"/>
    </font>
    <font>
      <b/>
      <sz val="9"/>
      <name val="Arial"/>
      <family val="2"/>
    </font>
    <font>
      <b/>
      <sz val="20"/>
      <name val="Arial"/>
      <family val="2"/>
    </font>
    <font>
      <b/>
      <sz val="18"/>
      <name val="Arial"/>
      <family val="2"/>
    </font>
    <font>
      <b/>
      <sz val="14"/>
      <color indexed="12"/>
      <name val="Arial"/>
      <family val="2"/>
    </font>
    <font>
      <sz val="10"/>
      <color indexed="9"/>
      <name val="Arial"/>
      <family val="2"/>
    </font>
    <font>
      <b/>
      <sz val="10"/>
      <color indexed="12"/>
      <name val="Arial"/>
      <family val="2"/>
    </font>
    <font>
      <sz val="10"/>
      <color indexed="12"/>
      <name val="Arial"/>
      <family val="2"/>
    </font>
    <font>
      <b/>
      <sz val="20"/>
      <color indexed="12"/>
      <name val="Arial"/>
      <family val="2"/>
    </font>
    <font>
      <sz val="8"/>
      <color indexed="12"/>
      <name val="Arial"/>
      <family val="2"/>
    </font>
    <font>
      <b/>
      <sz val="8"/>
      <color indexed="12"/>
      <name val="Arial"/>
      <family val="2"/>
    </font>
    <font>
      <u/>
      <sz val="10"/>
      <name val="Arial"/>
      <family val="2"/>
    </font>
    <font>
      <sz val="10"/>
      <color indexed="8"/>
      <name val="Arial"/>
      <family val="2"/>
    </font>
    <font>
      <sz val="10"/>
      <color indexed="43"/>
      <name val="Arial"/>
      <family val="2"/>
    </font>
    <font>
      <sz val="9"/>
      <color indexed="43"/>
      <name val="Arial"/>
      <family val="2"/>
    </font>
    <font>
      <sz val="10"/>
      <color indexed="10"/>
      <name val="Arial"/>
      <family val="2"/>
    </font>
    <font>
      <sz val="8"/>
      <color indexed="10"/>
      <name val="Arial"/>
      <family val="2"/>
    </font>
    <font>
      <sz val="9"/>
      <color indexed="10"/>
      <name val="Arial"/>
      <family val="2"/>
    </font>
    <font>
      <b/>
      <sz val="12"/>
      <color indexed="60"/>
      <name val="Arial"/>
      <family val="2"/>
    </font>
    <font>
      <b/>
      <sz val="11"/>
      <color indexed="6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4"/>
      <name val="Arial"/>
      <family val="2"/>
    </font>
    <font>
      <sz val="10"/>
      <color theme="0"/>
      <name val="Arial"/>
      <family val="2"/>
    </font>
    <font>
      <b/>
      <sz val="9"/>
      <color indexed="12"/>
      <name val="Arial"/>
      <family val="2"/>
    </font>
    <font>
      <sz val="6"/>
      <color indexed="12"/>
      <name val="Arial"/>
      <family val="2"/>
    </font>
    <font>
      <b/>
      <sz val="6"/>
      <color indexed="12"/>
      <name val="Arial"/>
      <family val="2"/>
    </font>
    <font>
      <b/>
      <sz val="8"/>
      <name val="Arial"/>
      <family val="2"/>
    </font>
    <font>
      <sz val="11"/>
      <name val="Arial"/>
      <family val="2"/>
    </font>
    <font>
      <sz val="11"/>
      <name val="宋体"/>
      <family val="3"/>
      <charset val="134"/>
    </font>
    <font>
      <b/>
      <sz val="12"/>
      <color indexed="12"/>
      <name val="Arial"/>
      <family val="2"/>
    </font>
    <font>
      <u/>
      <sz val="12"/>
      <name val="Arial"/>
      <family val="2"/>
    </font>
    <font>
      <sz val="10"/>
      <name val="Arial"/>
      <family val="2"/>
    </font>
    <font>
      <sz val="10"/>
      <color rgb="FF000000"/>
      <name val="Calibri"/>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4659260841701"/>
        <bgColor indexed="64"/>
      </patternFill>
    </fill>
    <fill>
      <patternFill patternType="solid">
        <fgColor indexed="15"/>
        <bgColor indexed="64"/>
      </patternFill>
    </fill>
    <fill>
      <patternFill patternType="solid">
        <fgColor indexed="9"/>
        <bgColor indexed="64"/>
      </patternFill>
    </fill>
    <fill>
      <patternFill patternType="solid">
        <fgColor indexed="13"/>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7">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0" borderId="0" applyNumberFormat="0" applyFill="0" applyBorder="0" applyAlignment="0" applyProtection="0"/>
    <xf numFmtId="0" fontId="30" fillId="20" borderId="1" applyNumberFormat="0" applyAlignment="0" applyProtection="0"/>
    <xf numFmtId="0" fontId="31" fillId="0" borderId="2" applyNumberFormat="0" applyFill="0" applyAlignment="0" applyProtection="0"/>
    <xf numFmtId="0" fontId="18" fillId="0" borderId="0" applyNumberFormat="0" applyFill="0" applyBorder="0">
      <protection locked="0"/>
    </xf>
    <xf numFmtId="0" fontId="54" fillId="21" borderId="3" applyNumberFormat="0" applyFont="0" applyAlignment="0" applyProtection="0"/>
    <xf numFmtId="0" fontId="32" fillId="7" borderId="1" applyNumberFormat="0" applyAlignment="0" applyProtection="0"/>
    <xf numFmtId="0" fontId="33" fillId="3" borderId="0" applyNumberFormat="0" applyBorder="0" applyAlignment="0" applyProtection="0"/>
    <xf numFmtId="0" fontId="34" fillId="22" borderId="0" applyNumberFormat="0" applyBorder="0" applyAlignment="0" applyProtection="0"/>
    <xf numFmtId="0" fontId="54" fillId="0" borderId="0"/>
    <xf numFmtId="9" fontId="54" fillId="0" borderId="0" applyFont="0" applyFill="0" applyBorder="0" applyAlignment="0" applyProtection="0"/>
    <xf numFmtId="0" fontId="35" fillId="4" borderId="0" applyNumberFormat="0" applyBorder="0" applyAlignment="0" applyProtection="0"/>
    <xf numFmtId="0" fontId="36" fillId="20" borderId="4"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5" applyNumberFormat="0" applyFill="0" applyAlignment="0" applyProtection="0"/>
    <xf numFmtId="0" fontId="40" fillId="0" borderId="6" applyNumberFormat="0" applyFill="0" applyAlignment="0" applyProtection="0"/>
    <xf numFmtId="0" fontId="41" fillId="0" borderId="7" applyNumberFormat="0" applyFill="0" applyAlignment="0" applyProtection="0"/>
    <xf numFmtId="0" fontId="41" fillId="0" borderId="0" applyNumberFormat="0" applyFill="0" applyBorder="0" applyAlignment="0" applyProtection="0"/>
    <xf numFmtId="0" fontId="42" fillId="0" borderId="8" applyNumberFormat="0" applyFill="0" applyAlignment="0" applyProtection="0"/>
    <xf numFmtId="164" fontId="54" fillId="0" borderId="0" applyFont="0" applyFill="0" applyBorder="0" applyAlignment="0" applyProtection="0"/>
    <xf numFmtId="0" fontId="43" fillId="23" borderId="9" applyNumberFormat="0" applyAlignment="0" applyProtection="0"/>
    <xf numFmtId="0" fontId="54" fillId="0" borderId="0"/>
  </cellStyleXfs>
  <cellXfs count="317">
    <xf numFmtId="0" fontId="0" fillId="0" borderId="0" xfId="0"/>
    <xf numFmtId="49" fontId="0" fillId="0" borderId="0" xfId="0" applyNumberFormat="1" applyAlignment="1">
      <alignment vertical="center"/>
    </xf>
    <xf numFmtId="0" fontId="0" fillId="0" borderId="0" xfId="0" applyAlignment="1">
      <alignment vertical="center"/>
    </xf>
    <xf numFmtId="0" fontId="0" fillId="0" borderId="0" xfId="0" applyBorder="1" applyAlignment="1">
      <alignment vertical="center"/>
    </xf>
    <xf numFmtId="0" fontId="4" fillId="0" borderId="0" xfId="0" applyFont="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8" fillId="0" borderId="12" xfId="0" applyFont="1" applyBorder="1" applyAlignment="1">
      <alignment vertical="center"/>
    </xf>
    <xf numFmtId="0" fontId="4" fillId="0" borderId="0" xfId="0" applyFont="1" applyFill="1" applyAlignment="1">
      <alignment vertical="center"/>
    </xf>
    <xf numFmtId="0" fontId="1" fillId="0" borderId="13" xfId="0" applyFont="1" applyFill="1" applyBorder="1" applyAlignment="1">
      <alignment horizontal="right"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0" xfId="0" applyFill="1" applyAlignment="1">
      <alignment vertical="center"/>
    </xf>
    <xf numFmtId="0" fontId="0" fillId="0" borderId="12" xfId="0" applyBorder="1" applyAlignment="1">
      <alignment vertical="center"/>
    </xf>
    <xf numFmtId="0" fontId="0" fillId="0" borderId="0" xfId="0" applyFont="1" applyAlignment="1">
      <alignment vertical="center"/>
    </xf>
    <xf numFmtId="49" fontId="0" fillId="0" borderId="0" xfId="0" applyNumberFormat="1" applyFill="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xf>
    <xf numFmtId="49" fontId="13" fillId="0" borderId="0" xfId="0" applyNumberFormat="1" applyFont="1" applyAlignment="1">
      <alignment horizontal="right" vertical="top"/>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Alignment="1">
      <alignment vertical="top"/>
    </xf>
    <xf numFmtId="0" fontId="14" fillId="0" borderId="0" xfId="0" applyFont="1" applyFill="1" applyAlignment="1">
      <alignment vertical="top"/>
    </xf>
    <xf numFmtId="49" fontId="0" fillId="0" borderId="17" xfId="0" applyNumberFormat="1" applyBorder="1" applyAlignment="1">
      <alignment vertical="center"/>
    </xf>
    <xf numFmtId="49" fontId="0" fillId="0" borderId="11" xfId="0" applyNumberFormat="1" applyFill="1" applyBorder="1" applyAlignment="1">
      <alignment horizontal="center" vertical="center"/>
    </xf>
    <xf numFmtId="49" fontId="0" fillId="0" borderId="18" xfId="0" applyNumberFormat="1" applyBorder="1" applyAlignment="1">
      <alignment horizontal="center" vertical="center"/>
    </xf>
    <xf numFmtId="49" fontId="0" fillId="0" borderId="17" xfId="0" applyNumberFormat="1" applyFill="1" applyBorder="1" applyAlignment="1">
      <alignment horizontal="center" vertical="center"/>
    </xf>
    <xf numFmtId="49" fontId="0" fillId="0" borderId="11" xfId="0" applyNumberFormat="1" applyBorder="1" applyAlignment="1">
      <alignment horizontal="center" vertical="center"/>
    </xf>
    <xf numFmtId="49" fontId="0" fillId="0" borderId="18" xfId="0" applyNumberFormat="1" applyFill="1" applyBorder="1" applyAlignment="1">
      <alignment horizontal="center" vertical="center"/>
    </xf>
    <xf numFmtId="49" fontId="0" fillId="0" borderId="0" xfId="0" applyNumberFormat="1" applyFont="1" applyAlignment="1">
      <alignment vertical="center"/>
    </xf>
    <xf numFmtId="0" fontId="0" fillId="0" borderId="0" xfId="0" applyFont="1"/>
    <xf numFmtId="0" fontId="0" fillId="0" borderId="0" xfId="0" applyFont="1" applyAlignment="1">
      <alignment wrapText="1"/>
    </xf>
    <xf numFmtId="0" fontId="14" fillId="0" borderId="0" xfId="0" applyFont="1" applyBorder="1" applyAlignment="1">
      <alignment horizontal="center" vertical="top" wrapText="1"/>
    </xf>
    <xf numFmtId="0" fontId="14" fillId="0" borderId="0" xfId="0" applyFont="1" applyFill="1" applyBorder="1" applyAlignment="1">
      <alignment horizontal="center" vertical="top" wrapText="1"/>
    </xf>
    <xf numFmtId="0" fontId="12" fillId="0" borderId="12" xfId="0" applyFont="1" applyFill="1" applyBorder="1" applyAlignment="1">
      <alignment horizontal="center" vertical="center" wrapText="1"/>
    </xf>
    <xf numFmtId="0" fontId="5" fillId="0" borderId="16" xfId="0" applyFont="1" applyFill="1" applyBorder="1" applyAlignment="1" applyProtection="1">
      <alignment horizontal="center" vertical="center" wrapText="1"/>
      <protection locked="0"/>
    </xf>
    <xf numFmtId="49" fontId="13" fillId="0" borderId="16" xfId="0" applyNumberFormat="1" applyFont="1" applyBorder="1" applyAlignment="1">
      <alignment horizontal="right" vertical="top"/>
    </xf>
    <xf numFmtId="49" fontId="3" fillId="0" borderId="16" xfId="28" applyNumberFormat="1" applyFont="1" applyBorder="1" applyAlignment="1" applyProtection="1">
      <alignment horizontal="right" vertical="top"/>
    </xf>
    <xf numFmtId="0" fontId="14" fillId="0" borderId="16" xfId="0" applyFont="1" applyBorder="1" applyAlignment="1">
      <alignment horizontal="left" vertical="top" wrapText="1"/>
    </xf>
    <xf numFmtId="0" fontId="14" fillId="0" borderId="16" xfId="0" applyFont="1" applyFill="1" applyBorder="1" applyAlignment="1">
      <alignment horizontal="left" vertical="top" wrapText="1"/>
    </xf>
    <xf numFmtId="49" fontId="3" fillId="0" borderId="16" xfId="28" applyNumberFormat="1" applyFont="1" applyFill="1" applyBorder="1" applyAlignment="1" applyProtection="1">
      <alignment horizontal="right" vertical="top"/>
    </xf>
    <xf numFmtId="0" fontId="14" fillId="0" borderId="16" xfId="0" applyNumberFormat="1" applyFont="1" applyBorder="1" applyAlignment="1">
      <alignment horizontal="left" vertical="top" wrapText="1"/>
    </xf>
    <xf numFmtId="49" fontId="13" fillId="0" borderId="16" xfId="0" applyNumberFormat="1" applyFont="1" applyFill="1" applyBorder="1" applyAlignment="1">
      <alignment horizontal="right" vertical="top"/>
    </xf>
    <xf numFmtId="0" fontId="14" fillId="0" borderId="16" xfId="0" applyFont="1" applyBorder="1" applyAlignment="1">
      <alignment vertical="top" wrapText="1"/>
    </xf>
    <xf numFmtId="0" fontId="14" fillId="0" borderId="16" xfId="0" applyNumberFormat="1" applyFont="1" applyFill="1" applyBorder="1" applyAlignment="1">
      <alignment horizontal="left" vertical="top" wrapText="1"/>
    </xf>
    <xf numFmtId="0" fontId="13" fillId="0" borderId="16" xfId="0" applyFont="1" applyBorder="1" applyAlignment="1">
      <alignment vertical="top"/>
    </xf>
    <xf numFmtId="0" fontId="0" fillId="0" borderId="0" xfId="0" applyFont="1" applyFill="1" applyBorder="1" applyAlignment="1">
      <alignment horizontal="left" vertical="center" wrapText="1"/>
    </xf>
    <xf numFmtId="49" fontId="6" fillId="0" borderId="16" xfId="0" applyNumberFormat="1" applyFont="1" applyFill="1" applyBorder="1" applyAlignment="1" applyProtection="1">
      <alignment vertical="center"/>
      <protection locked="0"/>
    </xf>
    <xf numFmtId="49" fontId="6" fillId="0" borderId="16" xfId="0" applyNumberFormat="1" applyFont="1" applyFill="1" applyBorder="1" applyAlignment="1" applyProtection="1">
      <alignment horizontal="left" vertical="center"/>
      <protection locked="0"/>
    </xf>
    <xf numFmtId="49" fontId="6" fillId="0" borderId="16" xfId="0" applyNumberFormat="1" applyFont="1" applyFill="1" applyBorder="1" applyAlignment="1" applyProtection="1">
      <alignment horizontal="right" vertical="center" wrapText="1"/>
      <protection locked="0"/>
    </xf>
    <xf numFmtId="0" fontId="15" fillId="0" borderId="0" xfId="0" applyNumberFormat="1" applyFont="1" applyFill="1" applyBorder="1" applyAlignment="1">
      <alignment horizontal="center" vertical="center"/>
    </xf>
    <xf numFmtId="49" fontId="0" fillId="0" borderId="0" xfId="0" applyNumberFormat="1" applyFont="1" applyFill="1" applyAlignment="1">
      <alignment vertical="center"/>
    </xf>
    <xf numFmtId="0" fontId="12" fillId="0" borderId="15" xfId="0" applyFont="1" applyFill="1" applyBorder="1" applyAlignment="1">
      <alignment horizontal="center" vertical="center" wrapText="1"/>
    </xf>
    <xf numFmtId="0" fontId="0" fillId="0" borderId="0" xfId="0" applyFont="1" applyFill="1" applyAlignment="1">
      <alignment vertical="center"/>
    </xf>
    <xf numFmtId="49" fontId="13" fillId="20" borderId="16" xfId="0" applyNumberFormat="1" applyFont="1" applyFill="1" applyBorder="1" applyAlignment="1">
      <alignment horizontal="right" vertical="top"/>
    </xf>
    <xf numFmtId="0" fontId="13" fillId="20" borderId="16" xfId="0" applyFont="1" applyFill="1" applyBorder="1" applyAlignment="1">
      <alignment horizontal="left" vertical="top" wrapText="1"/>
    </xf>
    <xf numFmtId="49" fontId="13" fillId="20" borderId="0" xfId="0" applyNumberFormat="1" applyFont="1" applyFill="1" applyAlignment="1">
      <alignment horizontal="right" vertical="top"/>
    </xf>
    <xf numFmtId="0" fontId="14" fillId="20" borderId="0" xfId="0" applyFont="1" applyFill="1" applyBorder="1" applyAlignment="1">
      <alignment horizontal="center" vertical="top" wrapText="1"/>
    </xf>
    <xf numFmtId="0" fontId="14" fillId="20" borderId="0" xfId="0" applyFont="1" applyFill="1" applyAlignment="1">
      <alignment vertical="top"/>
    </xf>
    <xf numFmtId="0" fontId="0"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Protection="1">
      <protection hidden="1"/>
    </xf>
    <xf numFmtId="49" fontId="0" fillId="0" borderId="0" xfId="0" applyNumberFormat="1" applyAlignment="1" applyProtection="1">
      <alignment vertical="center"/>
      <protection hidden="1"/>
    </xf>
    <xf numFmtId="0" fontId="4" fillId="0" borderId="0" xfId="0" applyFont="1" applyAlignment="1" applyProtection="1">
      <alignment vertical="center"/>
      <protection hidden="1"/>
    </xf>
    <xf numFmtId="0" fontId="20" fillId="0" borderId="0" xfId="0" applyFont="1" applyAlignment="1" applyProtection="1">
      <alignment vertical="center"/>
      <protection hidden="1"/>
    </xf>
    <xf numFmtId="0" fontId="20" fillId="0" borderId="0" xfId="0" applyFont="1" applyProtection="1">
      <protection hidden="1"/>
    </xf>
    <xf numFmtId="49" fontId="20" fillId="0" borderId="0" xfId="0" applyNumberFormat="1" applyFont="1" applyFill="1" applyAlignment="1" applyProtection="1">
      <alignment horizontal="center" vertical="center"/>
      <protection hidden="1"/>
    </xf>
    <xf numFmtId="49" fontId="20" fillId="0" borderId="0" xfId="0" applyNumberFormat="1" applyFont="1" applyAlignment="1" applyProtection="1">
      <alignment vertical="center"/>
      <protection hidden="1"/>
    </xf>
    <xf numFmtId="0" fontId="21" fillId="0" borderId="0" xfId="0" applyFont="1" applyAlignment="1" applyProtection="1">
      <alignment vertical="center"/>
      <protection hidden="1"/>
    </xf>
    <xf numFmtId="0" fontId="22" fillId="0" borderId="0" xfId="0" applyFont="1" applyAlignment="1" applyProtection="1">
      <alignment vertical="center"/>
      <protection hidden="1"/>
    </xf>
    <xf numFmtId="0" fontId="22" fillId="0" borderId="0" xfId="0" applyFont="1" applyFill="1" applyAlignment="1" applyProtection="1">
      <alignment vertical="center"/>
      <protection hidden="1"/>
    </xf>
    <xf numFmtId="0" fontId="22" fillId="0" borderId="0" xfId="0" applyFont="1" applyProtection="1">
      <protection hidden="1"/>
    </xf>
    <xf numFmtId="0" fontId="22" fillId="0" borderId="0" xfId="0" applyFont="1" applyFill="1" applyBorder="1" applyAlignment="1" applyProtection="1">
      <alignment horizontal="center" vertical="center"/>
      <protection hidden="1"/>
    </xf>
    <xf numFmtId="0" fontId="22" fillId="0" borderId="16" xfId="0" applyFont="1" applyBorder="1" applyAlignment="1" applyProtection="1">
      <alignment horizontal="center" vertical="center"/>
      <protection hidden="1"/>
    </xf>
    <xf numFmtId="49" fontId="22" fillId="0" borderId="16" xfId="0" applyNumberFormat="1" applyFont="1" applyBorder="1" applyAlignment="1" applyProtection="1">
      <alignment horizontal="center" vertical="center"/>
      <protection hidden="1"/>
    </xf>
    <xf numFmtId="0" fontId="23" fillId="0" borderId="0" xfId="0" applyFont="1" applyProtection="1">
      <protection hidden="1"/>
    </xf>
    <xf numFmtId="49" fontId="22" fillId="0" borderId="0" xfId="0" applyNumberFormat="1" applyFont="1" applyFill="1" applyAlignment="1" applyProtection="1">
      <alignment horizontal="center" vertical="center"/>
      <protection hidden="1"/>
    </xf>
    <xf numFmtId="49" fontId="22" fillId="0" borderId="0" xfId="0" applyNumberFormat="1" applyFont="1" applyFill="1" applyBorder="1" applyAlignment="1" applyProtection="1">
      <alignment horizontal="center" vertical="center"/>
      <protection hidden="1"/>
    </xf>
    <xf numFmtId="49" fontId="22" fillId="0" borderId="0" xfId="0" applyNumberFormat="1" applyFont="1" applyAlignment="1" applyProtection="1">
      <alignment vertical="center"/>
      <protection hidden="1"/>
    </xf>
    <xf numFmtId="0" fontId="24" fillId="0" borderId="0" xfId="0" applyFont="1" applyAlignment="1" applyProtection="1">
      <alignment vertical="center"/>
      <protection hidden="1"/>
    </xf>
    <xf numFmtId="0" fontId="22" fillId="0" borderId="16" xfId="0" applyFont="1" applyBorder="1" applyAlignment="1" applyProtection="1">
      <alignment vertical="center"/>
      <protection hidden="1"/>
    </xf>
    <xf numFmtId="0" fontId="12" fillId="0" borderId="14" xfId="0" applyFont="1" applyFill="1" applyBorder="1" applyAlignment="1">
      <alignment horizontal="center" vertical="center" wrapText="1"/>
    </xf>
    <xf numFmtId="0" fontId="8" fillId="0" borderId="14" xfId="0" applyFont="1" applyBorder="1" applyAlignment="1">
      <alignment horizontal="left" vertical="center"/>
    </xf>
    <xf numFmtId="0" fontId="25" fillId="0" borderId="0" xfId="0" applyFont="1" applyAlignment="1"/>
    <xf numFmtId="0" fontId="3" fillId="0" borderId="0" xfId="0" applyFont="1" applyFill="1" applyBorder="1" applyAlignment="1">
      <alignment horizontal="left" vertical="center"/>
    </xf>
    <xf numFmtId="0" fontId="13" fillId="0" borderId="16" xfId="0" applyFont="1" applyBorder="1" applyAlignment="1">
      <alignment horizontal="left" vertical="top" wrapText="1"/>
    </xf>
    <xf numFmtId="0" fontId="13" fillId="0" borderId="16" xfId="0" applyFont="1" applyFill="1" applyBorder="1" applyAlignment="1">
      <alignment horizontal="left" vertical="top" wrapText="1"/>
    </xf>
    <xf numFmtId="0" fontId="22" fillId="0" borderId="0" xfId="0" applyFont="1" applyAlignment="1" applyProtection="1">
      <protection hidden="1"/>
    </xf>
    <xf numFmtId="0" fontId="4" fillId="0" borderId="12" xfId="0" applyFont="1" applyBorder="1" applyAlignment="1">
      <alignment horizontal="center" vertical="center"/>
    </xf>
    <xf numFmtId="0" fontId="0" fillId="0" borderId="12" xfId="0" applyFill="1" applyBorder="1" applyAlignment="1">
      <alignment vertical="center"/>
    </xf>
    <xf numFmtId="0" fontId="26" fillId="0" borderId="0" xfId="0" applyFont="1" applyAlignment="1"/>
    <xf numFmtId="0" fontId="13" fillId="0" borderId="0" xfId="0" applyNumberFormat="1" applyFont="1" applyFill="1" applyBorder="1" applyAlignment="1">
      <alignment horizontal="right" vertical="center"/>
    </xf>
    <xf numFmtId="14" fontId="13" fillId="0" borderId="0" xfId="0" applyNumberFormat="1" applyFont="1" applyFill="1" applyBorder="1" applyAlignment="1">
      <alignment horizontal="center" vertical="center"/>
    </xf>
    <xf numFmtId="49" fontId="0" fillId="0" borderId="19" xfId="0" applyNumberFormat="1" applyBorder="1" applyAlignment="1" applyProtection="1">
      <alignment horizontal="left" vertical="center"/>
    </xf>
    <xf numFmtId="49" fontId="0" fillId="0" borderId="10" xfId="0" applyNumberFormat="1" applyBorder="1" applyAlignment="1" applyProtection="1">
      <alignment horizontal="left" vertical="center"/>
    </xf>
    <xf numFmtId="49" fontId="0" fillId="0" borderId="20" xfId="0" applyNumberFormat="1" applyBorder="1" applyAlignment="1" applyProtection="1">
      <alignment horizontal="left" vertical="center"/>
    </xf>
    <xf numFmtId="0" fontId="20" fillId="0" borderId="0" xfId="0" applyFont="1" applyBorder="1" applyAlignment="1" applyProtection="1">
      <alignment vertical="center"/>
      <protection hidden="1"/>
    </xf>
    <xf numFmtId="0" fontId="22" fillId="0" borderId="0" xfId="0" applyFont="1" applyBorder="1" applyAlignment="1" applyProtection="1">
      <alignment vertical="center"/>
      <protection hidden="1"/>
    </xf>
    <xf numFmtId="0" fontId="0" fillId="0" borderId="10" xfId="0" applyBorder="1" applyAlignment="1">
      <alignment vertical="center"/>
    </xf>
    <xf numFmtId="0" fontId="0" fillId="0" borderId="0" xfId="0" applyFont="1" applyFill="1" applyAlignment="1">
      <alignment horizontal="center" vertical="center"/>
    </xf>
    <xf numFmtId="0" fontId="12" fillId="0" borderId="0" xfId="0" applyFont="1" applyAlignment="1"/>
    <xf numFmtId="0" fontId="0" fillId="0" borderId="21" xfId="0" applyFont="1" applyFill="1" applyBorder="1" applyAlignment="1">
      <alignment horizontal="center" wrapText="1"/>
    </xf>
    <xf numFmtId="0" fontId="0" fillId="0" borderId="0" xfId="0" applyFont="1" applyAlignment="1">
      <alignment horizontal="center"/>
    </xf>
    <xf numFmtId="0" fontId="4" fillId="0" borderId="0" xfId="0" applyFont="1" applyFill="1" applyBorder="1" applyAlignment="1">
      <alignment horizontal="left"/>
    </xf>
    <xf numFmtId="0" fontId="4" fillId="0" borderId="0" xfId="0" applyFont="1" applyFill="1" applyBorder="1" applyAlignment="1">
      <alignment vertical="top"/>
    </xf>
    <xf numFmtId="14" fontId="6" fillId="0" borderId="0" xfId="0" applyNumberFormat="1" applyFon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49" fontId="0" fillId="0" borderId="0" xfId="0" applyNumberForma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9" fillId="0" borderId="0" xfId="28" applyFont="1" applyFill="1" applyBorder="1" applyAlignment="1" applyProtection="1">
      <alignment horizontal="center" vertical="center" wrapText="1"/>
    </xf>
    <xf numFmtId="0" fontId="1" fillId="0" borderId="0" xfId="0" applyFont="1" applyFill="1" applyBorder="1" applyAlignment="1" applyProtection="1">
      <alignment horizontal="right" wrapText="1"/>
    </xf>
    <xf numFmtId="0" fontId="0" fillId="0" borderId="0" xfId="0" applyFont="1" applyFill="1" applyBorder="1" applyAlignment="1" applyProtection="1">
      <alignment horizontal="center" vertical="center" wrapText="1"/>
    </xf>
    <xf numFmtId="0" fontId="0" fillId="0" borderId="0" xfId="28"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0" fillId="0" borderId="0" xfId="0" applyBorder="1" applyAlignment="1" applyProtection="1">
      <alignment vertical="center" wrapText="1"/>
    </xf>
    <xf numFmtId="9" fontId="12" fillId="0" borderId="0" xfId="34" applyFont="1" applyBorder="1" applyAlignment="1" applyProtection="1">
      <alignment horizontal="center" vertical="center"/>
    </xf>
    <xf numFmtId="2" fontId="12" fillId="0" borderId="0" xfId="0" applyNumberFormat="1" applyFont="1" applyBorder="1" applyAlignment="1" applyProtection="1">
      <alignment horizontal="left" vertical="center"/>
    </xf>
    <xf numFmtId="0" fontId="0" fillId="0" borderId="0" xfId="0" applyFont="1" applyFill="1" applyBorder="1" applyAlignment="1">
      <alignment horizontal="left"/>
    </xf>
    <xf numFmtId="0" fontId="4" fillId="0" borderId="16" xfId="0" applyFont="1" applyBorder="1" applyAlignment="1" applyProtection="1">
      <alignment horizontal="center" vertical="center" wrapText="1"/>
      <protection locked="0"/>
    </xf>
    <xf numFmtId="0" fontId="4" fillId="0" borderId="19"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167" fontId="4" fillId="0" borderId="16" xfId="0" applyNumberFormat="1" applyFont="1" applyBorder="1" applyAlignment="1" applyProtection="1">
      <alignment horizontal="center" vertical="top" wrapText="1"/>
      <protection locked="0"/>
    </xf>
    <xf numFmtId="0" fontId="0" fillId="0" borderId="0" xfId="0" applyFont="1"/>
    <xf numFmtId="0" fontId="45" fillId="0" borderId="0" xfId="0" applyFont="1" applyAlignment="1"/>
    <xf numFmtId="0" fontId="0" fillId="0" borderId="0" xfId="46" applyFont="1" applyFill="1" applyBorder="1" applyAlignment="1">
      <alignment horizontal="left" vertical="center"/>
    </xf>
    <xf numFmtId="0" fontId="0" fillId="0" borderId="0" xfId="46" applyFont="1" applyFill="1" applyBorder="1" applyAlignment="1">
      <alignment horizontal="left"/>
    </xf>
    <xf numFmtId="0" fontId="54" fillId="0" borderId="0" xfId="46" applyAlignment="1"/>
    <xf numFmtId="0" fontId="19" fillId="0" borderId="0" xfId="46" applyFont="1" applyFill="1" applyBorder="1" applyAlignment="1">
      <alignment horizontal="left"/>
    </xf>
    <xf numFmtId="0" fontId="14" fillId="0" borderId="0" xfId="0" applyFont="1" applyAlignment="1">
      <alignment vertical="top" wrapText="1"/>
    </xf>
    <xf numFmtId="0" fontId="46" fillId="20" borderId="16" xfId="0" applyFont="1" applyFill="1" applyBorder="1" applyAlignment="1">
      <alignment horizontal="center" vertical="center"/>
    </xf>
    <xf numFmtId="0" fontId="46" fillId="20" borderId="19" xfId="0" applyFont="1" applyFill="1" applyBorder="1" applyAlignment="1">
      <alignment vertical="center"/>
    </xf>
    <xf numFmtId="0" fontId="4" fillId="0" borderId="0" xfId="0" applyFont="1"/>
    <xf numFmtId="0" fontId="16" fillId="0" borderId="0" xfId="0" applyFont="1" applyBorder="1" applyAlignment="1">
      <alignment horizontal="left" vertical="top"/>
    </xf>
    <xf numFmtId="0" fontId="4" fillId="0" borderId="16" xfId="0" applyFont="1" applyBorder="1" applyAlignment="1" applyProtection="1">
      <alignment vertical="center" wrapText="1"/>
      <protection locked="0"/>
    </xf>
    <xf numFmtId="0" fontId="4" fillId="0" borderId="16" xfId="0" applyFont="1" applyBorder="1" applyAlignment="1" applyProtection="1">
      <alignment horizontal="left" vertical="top" wrapText="1"/>
      <protection locked="0"/>
    </xf>
    <xf numFmtId="0" fontId="4" fillId="0" borderId="16" xfId="0" applyFont="1" applyBorder="1" applyAlignment="1" applyProtection="1">
      <alignment horizontal="center" vertical="top" wrapText="1"/>
      <protection locked="0"/>
    </xf>
    <xf numFmtId="0" fontId="47" fillId="0" borderId="0" xfId="0" applyFont="1" applyBorder="1" applyAlignment="1">
      <alignment vertical="top" wrapText="1"/>
    </xf>
    <xf numFmtId="0" fontId="16" fillId="0" borderId="0" xfId="0" applyNumberFormat="1" applyFont="1" applyBorder="1" applyAlignment="1">
      <alignment horizontal="left" vertical="top" wrapText="1"/>
    </xf>
    <xf numFmtId="0" fontId="16" fillId="0" borderId="0" xfId="0" applyFont="1" applyBorder="1" applyAlignment="1">
      <alignment vertical="top" wrapText="1"/>
    </xf>
    <xf numFmtId="0" fontId="11" fillId="24" borderId="0" xfId="0" applyFont="1" applyFill="1" applyAlignment="1" applyProtection="1">
      <alignment horizontal="center" vertical="center"/>
      <protection locked="0"/>
    </xf>
    <xf numFmtId="0" fontId="16" fillId="0" borderId="0" xfId="0" applyFont="1" applyBorder="1" applyAlignment="1">
      <alignment horizontal="center" vertical="center" wrapText="1"/>
    </xf>
    <xf numFmtId="0" fontId="17" fillId="20" borderId="0" xfId="0" applyFont="1" applyFill="1" applyBorder="1" applyAlignment="1">
      <alignment horizontal="left" vertical="top" wrapText="1"/>
    </xf>
    <xf numFmtId="0" fontId="17" fillId="0" borderId="0" xfId="0" applyFont="1" applyBorder="1" applyAlignment="1">
      <alignment horizontal="left" vertical="top" wrapText="1"/>
    </xf>
    <xf numFmtId="0" fontId="16" fillId="0" borderId="0" xfId="0" applyFont="1" applyBorder="1" applyAlignment="1">
      <alignment horizontal="left" vertical="top" wrapText="1"/>
    </xf>
    <xf numFmtId="0" fontId="17"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NumberFormat="1" applyFont="1" applyFill="1" applyBorder="1" applyAlignment="1">
      <alignment horizontal="left" vertical="top" wrapText="1"/>
    </xf>
    <xf numFmtId="0" fontId="48" fillId="20" borderId="0" xfId="0" applyFont="1" applyFill="1" applyBorder="1" applyAlignment="1">
      <alignment vertical="top" wrapText="1"/>
    </xf>
    <xf numFmtId="0" fontId="48" fillId="0" borderId="0" xfId="0" applyFont="1" applyBorder="1" applyAlignment="1">
      <alignment vertical="top" wrapText="1"/>
    </xf>
    <xf numFmtId="0" fontId="47" fillId="0" borderId="0" xfId="0" applyFont="1" applyBorder="1" applyAlignment="1">
      <alignment horizontal="left" vertical="top" wrapText="1"/>
    </xf>
    <xf numFmtId="0" fontId="14" fillId="0" borderId="16" xfId="0" applyFont="1" applyFill="1" applyBorder="1" applyAlignment="1">
      <alignment vertical="top" wrapText="1"/>
    </xf>
    <xf numFmtId="0" fontId="1" fillId="25" borderId="0" xfId="0" applyFont="1" applyFill="1" applyAlignment="1">
      <alignment vertical="center"/>
    </xf>
    <xf numFmtId="0" fontId="3" fillId="0" borderId="0" xfId="0" applyFont="1" applyFill="1" applyAlignment="1">
      <alignment horizontal="right" vertical="center" wrapText="1"/>
    </xf>
    <xf numFmtId="0" fontId="10" fillId="0" borderId="16" xfId="0" applyFont="1" applyFill="1" applyBorder="1" applyAlignment="1" applyProtection="1">
      <alignment horizontal="center" vertical="center" wrapText="1"/>
      <protection locked="0"/>
    </xf>
    <xf numFmtId="49" fontId="50" fillId="0" borderId="19" xfId="0" applyNumberFormat="1" applyFont="1" applyBorder="1" applyAlignment="1" applyProtection="1">
      <alignment horizontal="left" vertical="center"/>
      <protection locked="0"/>
    </xf>
    <xf numFmtId="49" fontId="50" fillId="0" borderId="10" xfId="0" applyNumberFormat="1" applyFont="1" applyBorder="1" applyAlignment="1" applyProtection="1">
      <alignment horizontal="left" vertical="center"/>
      <protection locked="0"/>
    </xf>
    <xf numFmtId="49" fontId="50" fillId="0" borderId="20" xfId="0" applyNumberFormat="1" applyFont="1" applyBorder="1" applyAlignment="1" applyProtection="1">
      <alignment horizontal="left" vertical="center"/>
      <protection locked="0"/>
    </xf>
    <xf numFmtId="49" fontId="50" fillId="0" borderId="0" xfId="0" applyNumberFormat="1" applyFont="1" applyAlignment="1">
      <alignment vertical="center"/>
    </xf>
    <xf numFmtId="49" fontId="50" fillId="0" borderId="0" xfId="0" applyNumberFormat="1" applyFont="1" applyAlignment="1">
      <alignment horizontal="right" vertical="center"/>
    </xf>
    <xf numFmtId="0" fontId="7" fillId="0" borderId="16" xfId="33" applyFont="1" applyFill="1" applyBorder="1" applyAlignment="1">
      <alignment horizontal="right" vertical="center"/>
    </xf>
    <xf numFmtId="0" fontId="7" fillId="0" borderId="16" xfId="33" applyFont="1" applyFill="1" applyBorder="1" applyAlignment="1">
      <alignment horizontal="center" vertical="center"/>
    </xf>
    <xf numFmtId="0" fontId="7" fillId="0" borderId="21" xfId="33" applyFont="1" applyFill="1" applyBorder="1" applyAlignment="1">
      <alignment horizontal="right"/>
    </xf>
    <xf numFmtId="0" fontId="7" fillId="0" borderId="13" xfId="33" applyFont="1" applyFill="1" applyBorder="1" applyAlignment="1">
      <alignment horizontal="right"/>
    </xf>
    <xf numFmtId="49" fontId="50" fillId="0" borderId="16" xfId="0" applyNumberFormat="1" applyFont="1" applyBorder="1" applyAlignment="1" applyProtection="1">
      <alignment horizontal="center" vertical="center"/>
      <protection locked="0"/>
    </xf>
    <xf numFmtId="0" fontId="50" fillId="0" borderId="16" xfId="33" applyFont="1" applyFill="1" applyBorder="1" applyProtection="1">
      <protection locked="0"/>
    </xf>
    <xf numFmtId="0" fontId="7" fillId="0" borderId="14" xfId="33" applyFont="1" applyFill="1" applyBorder="1" applyAlignment="1">
      <alignment horizontal="right"/>
    </xf>
    <xf numFmtId="0" fontId="7" fillId="0" borderId="15" xfId="33" applyFont="1" applyFill="1" applyBorder="1" applyAlignment="1">
      <alignment horizontal="right"/>
    </xf>
    <xf numFmtId="0" fontId="50" fillId="0" borderId="16" xfId="33" applyFont="1" applyFill="1" applyBorder="1" applyAlignment="1">
      <alignment horizontal="center" vertical="center"/>
    </xf>
    <xf numFmtId="49" fontId="50" fillId="0" borderId="21" xfId="0" applyNumberFormat="1" applyFont="1" applyBorder="1" applyAlignment="1">
      <alignment horizontal="right" vertical="center"/>
    </xf>
    <xf numFmtId="49" fontId="50" fillId="0" borderId="13" xfId="0" applyNumberFormat="1" applyFont="1" applyBorder="1" applyAlignment="1">
      <alignment horizontal="right" vertical="center"/>
    </xf>
    <xf numFmtId="0" fontId="50" fillId="0" borderId="16" xfId="33" applyFont="1" applyFill="1" applyBorder="1" applyAlignment="1" applyProtection="1">
      <alignment horizontal="center" vertical="center"/>
      <protection locked="0"/>
    </xf>
    <xf numFmtId="14" fontId="50" fillId="0" borderId="16" xfId="33" applyNumberFormat="1" applyFont="1" applyFill="1" applyBorder="1" applyAlignment="1" applyProtection="1">
      <alignment horizontal="center" vertical="center"/>
      <protection locked="0"/>
    </xf>
    <xf numFmtId="0" fontId="50" fillId="0" borderId="21" xfId="33" applyFont="1" applyFill="1" applyBorder="1"/>
    <xf numFmtId="0" fontId="50" fillId="0" borderId="13" xfId="33" applyFont="1" applyFill="1" applyBorder="1"/>
    <xf numFmtId="0" fontId="50" fillId="0" borderId="16" xfId="33" applyFont="1" applyFill="1" applyBorder="1" applyAlignment="1" applyProtection="1">
      <protection locked="0"/>
    </xf>
    <xf numFmtId="0" fontId="50" fillId="0" borderId="16" xfId="33" applyFont="1" applyFill="1" applyBorder="1" applyAlignment="1" applyProtection="1">
      <alignment horizontal="center"/>
      <protection locked="0"/>
    </xf>
    <xf numFmtId="49" fontId="6" fillId="0" borderId="0" xfId="0" applyNumberFormat="1" applyFont="1" applyFill="1" applyAlignment="1">
      <alignment vertical="center"/>
    </xf>
    <xf numFmtId="0" fontId="52" fillId="0" borderId="16" xfId="0" applyNumberFormat="1" applyFont="1" applyFill="1" applyBorder="1" applyAlignment="1">
      <alignment horizontal="right" vertical="center"/>
    </xf>
    <xf numFmtId="49" fontId="6" fillId="0" borderId="0" xfId="0" applyNumberFormat="1" applyFont="1" applyAlignment="1">
      <alignment vertical="center"/>
    </xf>
    <xf numFmtId="0" fontId="6" fillId="0" borderId="16" xfId="0" applyFont="1" applyBorder="1" applyProtection="1">
      <protection locked="0"/>
    </xf>
    <xf numFmtId="14" fontId="52" fillId="0" borderId="16" xfId="0" applyNumberFormat="1" applyFont="1" applyFill="1" applyBorder="1" applyAlignment="1">
      <alignment horizontal="center" vertical="center"/>
    </xf>
    <xf numFmtId="0" fontId="50" fillId="0" borderId="14" xfId="33" applyFont="1" applyFill="1" applyBorder="1"/>
    <xf numFmtId="0" fontId="50" fillId="0" borderId="15" xfId="33" applyFont="1" applyFill="1" applyBorder="1"/>
    <xf numFmtId="0" fontId="2" fillId="26" borderId="16" xfId="0" applyNumberFormat="1" applyFont="1" applyFill="1" applyBorder="1" applyAlignment="1">
      <alignment horizontal="center" vertical="center" wrapText="1"/>
    </xf>
    <xf numFmtId="0" fontId="2" fillId="26" borderId="16" xfId="0" applyNumberFormat="1" applyFont="1" applyFill="1" applyBorder="1" applyAlignment="1">
      <alignment horizontal="center" vertical="center"/>
    </xf>
    <xf numFmtId="0" fontId="0" fillId="0" borderId="16" xfId="0" applyFont="1" applyBorder="1" applyAlignment="1">
      <alignment horizontal="right" vertical="center"/>
    </xf>
    <xf numFmtId="49" fontId="0" fillId="0" borderId="16" xfId="0" applyNumberFormat="1" applyFont="1" applyBorder="1" applyAlignment="1" applyProtection="1">
      <alignment horizontal="right" vertical="center" wrapText="1"/>
    </xf>
    <xf numFmtId="0" fontId="0" fillId="0" borderId="16" xfId="0" applyFont="1" applyBorder="1" applyAlignment="1" applyProtection="1">
      <alignment horizontal="right" vertical="center"/>
    </xf>
    <xf numFmtId="166" fontId="0" fillId="0" borderId="16" xfId="0" applyNumberFormat="1" applyFont="1" applyBorder="1" applyAlignment="1" applyProtection="1">
      <alignment horizontal="right" vertical="center"/>
    </xf>
    <xf numFmtId="0" fontId="4" fillId="0" borderId="0" xfId="0" applyFont="1" applyBorder="1" applyAlignment="1" applyProtection="1">
      <alignment vertical="center" wrapText="1"/>
    </xf>
    <xf numFmtId="0" fontId="4" fillId="0" borderId="0" xfId="0" applyFont="1" applyAlignment="1">
      <alignment vertical="center"/>
    </xf>
    <xf numFmtId="0" fontId="4" fillId="0" borderId="16" xfId="0" applyFont="1" applyBorder="1" applyAlignment="1" applyProtection="1">
      <alignment horizontal="center" vertical="center" wrapText="1"/>
      <protection locked="0"/>
    </xf>
    <xf numFmtId="49" fontId="6" fillId="0" borderId="16" xfId="0" applyNumberFormat="1" applyFont="1" applyBorder="1" applyAlignment="1" applyProtection="1">
      <alignment horizontal="center" vertical="center"/>
      <protection locked="0"/>
    </xf>
    <xf numFmtId="49" fontId="6" fillId="0" borderId="16" xfId="0" quotePrefix="1" applyNumberFormat="1" applyFont="1" applyFill="1" applyBorder="1" applyAlignment="1" applyProtection="1">
      <alignment horizontal="right" vertical="center" wrapText="1"/>
      <protection locked="0"/>
    </xf>
    <xf numFmtId="0" fontId="53" fillId="0" borderId="16" xfId="28" applyFont="1" applyBorder="1" applyAlignment="1" applyProtection="1">
      <alignment horizontal="center" vertical="center"/>
      <protection locked="0"/>
    </xf>
    <xf numFmtId="49" fontId="6" fillId="0" borderId="16" xfId="0" applyNumberFormat="1" applyFont="1" applyFill="1" applyBorder="1" applyAlignment="1" applyProtection="1">
      <alignment horizontal="center" vertical="center"/>
      <protection locked="0"/>
    </xf>
    <xf numFmtId="14" fontId="6" fillId="0" borderId="0" xfId="0" applyNumberFormat="1" applyFont="1" applyBorder="1" applyAlignment="1" applyProtection="1">
      <alignment vertical="center"/>
      <protection locked="0"/>
    </xf>
    <xf numFmtId="14" fontId="50" fillId="0" borderId="16" xfId="0" applyNumberFormat="1" applyFont="1" applyBorder="1" applyAlignment="1" applyProtection="1">
      <alignment vertical="center"/>
      <protection locked="0"/>
    </xf>
    <xf numFmtId="0" fontId="0" fillId="0" borderId="19" xfId="0" applyNumberFormat="1" applyFont="1" applyFill="1" applyBorder="1" applyAlignment="1">
      <alignment horizontal="right" vertical="center"/>
    </xf>
    <xf numFmtId="49" fontId="52" fillId="0" borderId="16" xfId="0" applyNumberFormat="1" applyFont="1" applyFill="1" applyBorder="1" applyAlignment="1">
      <alignment horizontal="center" vertical="center"/>
    </xf>
    <xf numFmtId="49" fontId="0" fillId="0" borderId="16" xfId="0" applyNumberFormat="1" applyFont="1" applyBorder="1" applyAlignment="1">
      <alignment vertical="center"/>
    </xf>
    <xf numFmtId="0" fontId="49" fillId="0" borderId="0" xfId="0" applyNumberFormat="1" applyFont="1" applyFill="1" applyBorder="1" applyAlignment="1">
      <alignment horizontal="center" vertical="center"/>
    </xf>
    <xf numFmtId="0" fontId="3" fillId="0" borderId="0" xfId="0" applyFont="1" applyAlignment="1">
      <alignment horizontal="center" vertical="center"/>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2" xfId="0" applyFont="1" applyBorder="1" applyAlignment="1" applyProtection="1">
      <alignment vertical="center"/>
      <protection locked="0"/>
    </xf>
    <xf numFmtId="0" fontId="3" fillId="10" borderId="16" xfId="0" applyFont="1" applyFill="1" applyBorder="1" applyAlignment="1">
      <alignment horizontal="center" vertical="center" wrapText="1"/>
    </xf>
    <xf numFmtId="0" fontId="4" fillId="0" borderId="17"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12" xfId="0" applyFont="1" applyFill="1" applyBorder="1" applyAlignment="1">
      <alignment horizontal="center" vertical="top" wrapText="1"/>
    </xf>
    <xf numFmtId="0" fontId="0" fillId="0" borderId="17" xfId="0" applyBorder="1" applyAlignment="1">
      <alignment vertical="center"/>
    </xf>
    <xf numFmtId="0" fontId="0" fillId="0" borderId="11" xfId="0" applyBorder="1" applyAlignment="1">
      <alignment vertical="center"/>
    </xf>
    <xf numFmtId="0" fontId="0" fillId="0" borderId="18" xfId="0" applyBorder="1" applyAlignment="1">
      <alignment vertical="center"/>
    </xf>
    <xf numFmtId="0" fontId="0" fillId="0" borderId="14" xfId="0" applyBorder="1" applyAlignment="1">
      <alignment vertical="center" wrapText="1"/>
    </xf>
    <xf numFmtId="0" fontId="0" fillId="0" borderId="12" xfId="0" applyBorder="1" applyAlignment="1">
      <alignment vertical="center" wrapText="1"/>
    </xf>
    <xf numFmtId="0" fontId="0" fillId="0" borderId="15" xfId="0" applyBorder="1" applyAlignment="1">
      <alignment vertical="center" wrapText="1"/>
    </xf>
    <xf numFmtId="0" fontId="19" fillId="0" borderId="17" xfId="28" applyFont="1" applyFill="1" applyBorder="1" applyAlignment="1" applyProtection="1">
      <alignment horizontal="center" vertical="center" wrapText="1"/>
    </xf>
    <xf numFmtId="0" fontId="19" fillId="0" borderId="11" xfId="28" applyFont="1" applyFill="1" applyBorder="1" applyAlignment="1" applyProtection="1">
      <alignment horizontal="center" vertical="center" wrapText="1"/>
    </xf>
    <xf numFmtId="0" fontId="19" fillId="0" borderId="18" xfId="28" applyFont="1" applyFill="1" applyBorder="1" applyAlignment="1" applyProtection="1">
      <alignment horizontal="center" vertical="center" wrapText="1"/>
    </xf>
    <xf numFmtId="0" fontId="0" fillId="0" borderId="17" xfId="28" applyFont="1" applyFill="1" applyBorder="1" applyAlignment="1" applyProtection="1">
      <alignment horizontal="center" vertical="center" wrapText="1"/>
    </xf>
    <xf numFmtId="0" fontId="0" fillId="0" borderId="11" xfId="28" applyFont="1" applyFill="1" applyBorder="1" applyAlignment="1" applyProtection="1">
      <alignment horizontal="center" vertical="center" wrapText="1"/>
    </xf>
    <xf numFmtId="0" fontId="0" fillId="0" borderId="18" xfId="28" applyFont="1" applyFill="1" applyBorder="1" applyAlignment="1" applyProtection="1">
      <alignment horizontal="center" vertical="center" wrapText="1"/>
    </xf>
    <xf numFmtId="0" fontId="9" fillId="20" borderId="16" xfId="0" applyFont="1" applyFill="1" applyBorder="1" applyAlignment="1">
      <alignment horizontal="center" vertical="center"/>
    </xf>
    <xf numFmtId="0" fontId="3" fillId="0" borderId="19" xfId="0" applyFont="1" applyBorder="1" applyAlignment="1">
      <alignment horizontal="right" vertical="center"/>
    </xf>
    <xf numFmtId="0" fontId="3" fillId="0" borderId="10" xfId="0" applyFont="1" applyBorder="1" applyAlignment="1">
      <alignment horizontal="right" vertical="center"/>
    </xf>
    <xf numFmtId="0" fontId="3" fillId="0" borderId="20" xfId="0" applyFont="1" applyBorder="1" applyAlignment="1">
      <alignment horizontal="right" vertical="center"/>
    </xf>
    <xf numFmtId="0" fontId="3" fillId="8" borderId="16" xfId="0" applyFont="1" applyFill="1" applyBorder="1" applyAlignment="1">
      <alignment horizontal="left" vertical="center" wrapText="1"/>
    </xf>
    <xf numFmtId="0" fontId="3" fillId="17" borderId="16" xfId="0" applyFont="1" applyFill="1" applyBorder="1" applyAlignment="1">
      <alignment horizontal="center" vertical="center" wrapText="1"/>
    </xf>
    <xf numFmtId="0" fontId="3" fillId="0" borderId="16" xfId="0" applyFont="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3" fillId="27" borderId="19" xfId="0" applyFont="1" applyFill="1" applyBorder="1" applyAlignment="1">
      <alignment horizontal="right" vertical="center"/>
    </xf>
    <xf numFmtId="0" fontId="3" fillId="27" borderId="10" xfId="0" applyFont="1" applyFill="1" applyBorder="1" applyAlignment="1">
      <alignment horizontal="right" vertical="center"/>
    </xf>
    <xf numFmtId="165" fontId="10" fillId="0" borderId="19" xfId="34" applyNumberFormat="1" applyFont="1" applyBorder="1" applyAlignment="1">
      <alignment horizontal="center" vertical="center"/>
    </xf>
    <xf numFmtId="165" fontId="10" fillId="0" borderId="20" xfId="34" applyNumberFormat="1" applyFont="1" applyBorder="1" applyAlignment="1">
      <alignment horizontal="center" vertical="center"/>
    </xf>
    <xf numFmtId="0" fontId="7" fillId="0" borderId="19" xfId="0" applyFont="1" applyBorder="1" applyAlignment="1" applyProtection="1">
      <alignment horizontal="right" vertical="center" wrapText="1"/>
    </xf>
    <xf numFmtId="0" fontId="7" fillId="0" borderId="20" xfId="0" applyFont="1" applyBorder="1" applyAlignment="1" applyProtection="1">
      <alignment horizontal="right" vertical="center" wrapText="1"/>
    </xf>
    <xf numFmtId="0" fontId="0" fillId="0" borderId="19"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3" fillId="0" borderId="0" xfId="0" applyFont="1" applyAlignment="1">
      <alignment horizontal="right" vertical="center" wrapText="1"/>
    </xf>
    <xf numFmtId="0" fontId="12" fillId="0" borderId="10" xfId="0" applyFont="1" applyBorder="1" applyAlignment="1">
      <alignment vertical="center"/>
    </xf>
    <xf numFmtId="0" fontId="0" fillId="0" borderId="15" xfId="0" applyFont="1" applyFill="1" applyBorder="1" applyAlignment="1">
      <alignment horizontal="center" vertical="center" wrapText="1"/>
    </xf>
    <xf numFmtId="14" fontId="6" fillId="0" borderId="19" xfId="0" applyNumberFormat="1" applyFont="1" applyBorder="1" applyAlignment="1" applyProtection="1">
      <alignment horizontal="center" vertical="center"/>
      <protection locked="0"/>
    </xf>
    <xf numFmtId="14" fontId="6" fillId="0" borderId="20" xfId="0" applyNumberFormat="1" applyFont="1" applyBorder="1" applyAlignment="1" applyProtection="1">
      <alignment horizontal="center" vertical="center"/>
      <protection locked="0"/>
    </xf>
    <xf numFmtId="165" fontId="10" fillId="28" borderId="19" xfId="34" applyNumberFormat="1" applyFont="1" applyFill="1" applyBorder="1" applyAlignment="1">
      <alignment horizontal="center" vertical="center"/>
    </xf>
    <xf numFmtId="165" fontId="10" fillId="28" borderId="20" xfId="34" applyNumberFormat="1" applyFont="1" applyFill="1" applyBorder="1" applyAlignment="1">
      <alignment horizontal="center" vertical="center"/>
    </xf>
    <xf numFmtId="0" fontId="49" fillId="0" borderId="14" xfId="0" applyFont="1" applyBorder="1" applyAlignment="1">
      <alignment horizontal="left" vertical="center" wrapText="1"/>
    </xf>
    <xf numFmtId="0" fontId="49" fillId="0" borderId="12" xfId="0" applyFont="1" applyBorder="1" applyAlignment="1">
      <alignment horizontal="left" vertical="center" wrapText="1"/>
    </xf>
    <xf numFmtId="0" fontId="8" fillId="0" borderId="12" xfId="0" applyFont="1" applyBorder="1" applyAlignment="1">
      <alignment horizontal="left" vertical="center"/>
    </xf>
    <xf numFmtId="0" fontId="3" fillId="29" borderId="16"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27" borderId="17" xfId="0" applyFont="1" applyFill="1" applyBorder="1" applyAlignment="1">
      <alignment horizontal="left" vertical="center" wrapText="1"/>
    </xf>
    <xf numFmtId="0" fontId="3" fillId="27" borderId="11" xfId="0" applyFont="1" applyFill="1" applyBorder="1" applyAlignment="1">
      <alignment horizontal="left" vertical="center" wrapText="1"/>
    </xf>
    <xf numFmtId="0" fontId="3" fillId="27" borderId="18" xfId="0" applyFont="1" applyFill="1" applyBorder="1" applyAlignment="1">
      <alignment horizontal="left" vertical="center" wrapText="1"/>
    </xf>
    <xf numFmtId="0" fontId="3" fillId="27" borderId="14" xfId="0" applyFont="1" applyFill="1" applyBorder="1" applyAlignment="1">
      <alignment horizontal="left" vertical="center" wrapText="1"/>
    </xf>
    <xf numFmtId="0" fontId="3" fillId="27" borderId="12" xfId="0" applyFont="1" applyFill="1" applyBorder="1" applyAlignment="1">
      <alignment horizontal="left" vertical="center" wrapText="1"/>
    </xf>
    <xf numFmtId="0" fontId="3" fillId="27" borderId="15" xfId="0" applyFont="1" applyFill="1" applyBorder="1" applyAlignment="1">
      <alignment horizontal="left" vertical="center" wrapText="1"/>
    </xf>
    <xf numFmtId="0" fontId="3" fillId="22" borderId="17" xfId="0" applyFont="1" applyFill="1" applyBorder="1" applyAlignment="1">
      <alignment vertical="center" wrapText="1"/>
    </xf>
    <xf numFmtId="0" fontId="3" fillId="22" borderId="11" xfId="0" applyFont="1" applyFill="1" applyBorder="1" applyAlignment="1">
      <alignment vertical="center" wrapText="1"/>
    </xf>
    <xf numFmtId="0" fontId="3" fillId="22" borderId="18" xfId="0" applyFont="1" applyFill="1" applyBorder="1" applyAlignment="1">
      <alignment vertical="center" wrapText="1"/>
    </xf>
    <xf numFmtId="0" fontId="3" fillId="22" borderId="14" xfId="0" applyFont="1" applyFill="1" applyBorder="1" applyAlignment="1">
      <alignment vertical="center" wrapText="1"/>
    </xf>
    <xf numFmtId="0" fontId="3" fillId="22" borderId="12" xfId="0" applyFont="1" applyFill="1" applyBorder="1" applyAlignment="1">
      <alignment vertical="center" wrapText="1"/>
    </xf>
    <xf numFmtId="0" fontId="3" fillId="22" borderId="15" xfId="0" applyFont="1" applyFill="1" applyBorder="1" applyAlignment="1">
      <alignment vertical="center" wrapText="1"/>
    </xf>
    <xf numFmtId="0" fontId="44" fillId="10" borderId="16" xfId="0" applyFont="1" applyFill="1" applyBorder="1" applyAlignment="1">
      <alignment horizontal="center" vertical="center"/>
    </xf>
    <xf numFmtId="0" fontId="3" fillId="0" borderId="0" xfId="0" applyFont="1" applyFill="1" applyAlignment="1">
      <alignment horizontal="right" vertical="center" wrapText="1"/>
    </xf>
    <xf numFmtId="0" fontId="3" fillId="0" borderId="13" xfId="0" applyFont="1" applyFill="1" applyBorder="1" applyAlignment="1">
      <alignment horizontal="right" vertical="center" wrapText="1"/>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7" fillId="0" borderId="10" xfId="0" applyFont="1" applyBorder="1" applyAlignment="1">
      <alignment horizontal="right" vertical="center"/>
    </xf>
    <xf numFmtId="0" fontId="0" fillId="0" borderId="1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49" fontId="0" fillId="0" borderId="19" xfId="0" applyNumberFormat="1" applyBorder="1" applyAlignment="1" applyProtection="1">
      <alignment horizontal="left" vertical="center"/>
    </xf>
    <xf numFmtId="0" fontId="0" fillId="0" borderId="10" xfId="0" applyBorder="1" applyAlignment="1" applyProtection="1">
      <alignment horizontal="left" vertical="center"/>
    </xf>
    <xf numFmtId="0" fontId="0" fillId="0" borderId="20" xfId="0" applyBorder="1" applyAlignment="1" applyProtection="1">
      <alignment horizontal="left" vertical="center"/>
    </xf>
    <xf numFmtId="0" fontId="44" fillId="17" borderId="16" xfId="0" applyFont="1" applyFill="1" applyBorder="1" applyAlignment="1">
      <alignment horizontal="center" vertical="center"/>
    </xf>
    <xf numFmtId="0" fontId="44" fillId="29" borderId="16" xfId="0" applyFont="1" applyFill="1" applyBorder="1" applyAlignment="1">
      <alignment horizontal="center" vertical="center"/>
    </xf>
    <xf numFmtId="49" fontId="0" fillId="0" borderId="11" xfId="0" applyNumberFormat="1" applyFont="1" applyBorder="1" applyAlignment="1">
      <alignment horizontal="left" vertical="center"/>
    </xf>
    <xf numFmtId="49" fontId="51" fillId="0" borderId="19" xfId="0" applyNumberFormat="1" applyFont="1" applyBorder="1" applyAlignment="1" applyProtection="1">
      <alignment horizontal="left" vertical="center"/>
      <protection locked="0"/>
    </xf>
    <xf numFmtId="49" fontId="50" fillId="0" borderId="10" xfId="0" applyNumberFormat="1" applyFont="1" applyBorder="1" applyAlignment="1" applyProtection="1">
      <alignment horizontal="left" vertical="center"/>
      <protection locked="0"/>
    </xf>
    <xf numFmtId="49" fontId="50" fillId="0" borderId="20" xfId="0" applyNumberFormat="1" applyFont="1" applyBorder="1" applyAlignment="1" applyProtection="1">
      <alignment horizontal="left" vertical="center"/>
      <protection locked="0"/>
    </xf>
    <xf numFmtId="0" fontId="7" fillId="0" borderId="16" xfId="33" applyFont="1" applyFill="1" applyBorder="1" applyAlignment="1">
      <alignment horizontal="center" vertical="center"/>
    </xf>
    <xf numFmtId="0" fontId="50" fillId="0" borderId="16" xfId="33" applyFont="1" applyFill="1" applyBorder="1" applyAlignment="1" applyProtection="1">
      <alignment horizontal="center" vertical="center"/>
      <protection locked="0"/>
    </xf>
    <xf numFmtId="0" fontId="50" fillId="0" borderId="16" xfId="33" applyFont="1" applyFill="1" applyBorder="1" applyAlignment="1" applyProtection="1">
      <alignment horizontal="left"/>
      <protection locked="0"/>
    </xf>
    <xf numFmtId="0" fontId="7" fillId="0" borderId="17" xfId="33" applyFont="1" applyFill="1" applyBorder="1" applyAlignment="1">
      <alignment horizontal="right" vertical="center"/>
    </xf>
    <xf numFmtId="0" fontId="7" fillId="0" borderId="18" xfId="33" applyFont="1" applyFill="1" applyBorder="1" applyAlignment="1">
      <alignment horizontal="right" vertical="center"/>
    </xf>
    <xf numFmtId="0" fontId="7" fillId="0" borderId="17" xfId="33" applyFont="1" applyFill="1" applyBorder="1" applyAlignment="1">
      <alignment horizontal="left" vertical="center"/>
    </xf>
    <xf numFmtId="0" fontId="7" fillId="0" borderId="18" xfId="33" applyFont="1" applyFill="1" applyBorder="1" applyAlignment="1">
      <alignment horizontal="left" vertical="center"/>
    </xf>
    <xf numFmtId="0" fontId="7" fillId="0" borderId="19" xfId="33" applyFont="1" applyFill="1" applyBorder="1" applyAlignment="1">
      <alignment horizontal="right" vertical="center"/>
    </xf>
    <xf numFmtId="0" fontId="7" fillId="0" borderId="20" xfId="33" applyFont="1" applyFill="1" applyBorder="1" applyAlignment="1">
      <alignment horizontal="right" vertical="center"/>
    </xf>
    <xf numFmtId="0" fontId="7" fillId="0" borderId="14" xfId="33" applyFont="1" applyFill="1" applyBorder="1" applyAlignment="1">
      <alignment horizontal="right"/>
    </xf>
    <xf numFmtId="0" fontId="7" fillId="0" borderId="15" xfId="33" applyFont="1" applyFill="1" applyBorder="1" applyAlignment="1">
      <alignment horizontal="right"/>
    </xf>
    <xf numFmtId="0" fontId="7" fillId="0" borderId="19" xfId="33" applyFont="1" applyFill="1" applyBorder="1" applyAlignment="1">
      <alignment horizontal="left" vertical="center"/>
    </xf>
    <xf numFmtId="0" fontId="7" fillId="0" borderId="20" xfId="33" applyFont="1" applyFill="1" applyBorder="1" applyAlignment="1">
      <alignment horizontal="left" vertical="center"/>
    </xf>
    <xf numFmtId="0" fontId="11" fillId="0" borderId="19" xfId="0" applyNumberFormat="1" applyFont="1" applyFill="1" applyBorder="1" applyAlignment="1">
      <alignment horizontal="right" vertical="center"/>
    </xf>
    <xf numFmtId="0" fontId="11" fillId="0" borderId="10" xfId="0" applyNumberFormat="1" applyFont="1" applyFill="1" applyBorder="1" applyAlignment="1">
      <alignment horizontal="right" vertical="center"/>
    </xf>
    <xf numFmtId="0" fontId="11" fillId="0" borderId="18" xfId="0" applyNumberFormat="1" applyFont="1" applyFill="1" applyBorder="1" applyAlignment="1">
      <alignment horizontal="right" vertical="center"/>
    </xf>
    <xf numFmtId="49" fontId="50" fillId="0" borderId="19" xfId="0" applyNumberFormat="1" applyFont="1" applyBorder="1" applyAlignment="1" applyProtection="1">
      <alignment horizontal="left" vertical="center"/>
      <protection locked="0"/>
    </xf>
    <xf numFmtId="49" fontId="50" fillId="0" borderId="19" xfId="0" quotePrefix="1" applyNumberFormat="1" applyFont="1" applyBorder="1" applyAlignment="1" applyProtection="1">
      <alignment horizontal="left" vertical="center"/>
      <protection locked="0"/>
    </xf>
    <xf numFmtId="0" fontId="15" fillId="0" borderId="19" xfId="0" applyNumberFormat="1" applyFont="1" applyFill="1" applyBorder="1" applyAlignment="1">
      <alignment horizontal="center" vertical="center"/>
    </xf>
    <xf numFmtId="0" fontId="15" fillId="0" borderId="10" xfId="0" applyNumberFormat="1" applyFont="1" applyFill="1" applyBorder="1" applyAlignment="1">
      <alignment horizontal="center" vertical="center"/>
    </xf>
    <xf numFmtId="0" fontId="15" fillId="0" borderId="20" xfId="0" applyNumberFormat="1" applyFont="1" applyFill="1" applyBorder="1" applyAlignment="1">
      <alignment horizontal="center" vertical="center"/>
    </xf>
    <xf numFmtId="0" fontId="4" fillId="0" borderId="11"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9" xfId="0" applyFont="1" applyBorder="1" applyAlignment="1" applyProtection="1">
      <alignment wrapText="1"/>
      <protection locked="0"/>
    </xf>
    <xf numFmtId="0" fontId="4" fillId="0" borderId="10" xfId="0" applyFont="1" applyBorder="1" applyAlignment="1" applyProtection="1">
      <alignment wrapText="1"/>
      <protection locked="0"/>
    </xf>
    <xf numFmtId="0" fontId="4" fillId="0" borderId="20" xfId="0" applyFont="1" applyBorder="1" applyAlignment="1" applyProtection="1">
      <alignment wrapText="1"/>
      <protection locked="0"/>
    </xf>
    <xf numFmtId="0" fontId="13" fillId="20" borderId="12" xfId="0" applyFont="1" applyFill="1" applyBorder="1" applyAlignment="1">
      <alignment horizontal="right" vertical="center"/>
    </xf>
    <xf numFmtId="0" fontId="13" fillId="20" borderId="15" xfId="0" applyFont="1" applyFill="1" applyBorder="1" applyAlignment="1">
      <alignment horizontal="right" vertical="center"/>
    </xf>
  </cellXfs>
  <cellStyles count="47">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llegamento ipertestuale" xfId="28" builtinId="8"/>
    <cellStyle name="Commentaire" xfId="29" xr:uid="{00000000-0005-0000-0000-00001C000000}"/>
    <cellStyle name="Entrée" xfId="30" xr:uid="{00000000-0005-0000-0000-00001D000000}"/>
    <cellStyle name="Insatisfaisant" xfId="31" xr:uid="{00000000-0005-0000-0000-00001E000000}"/>
    <cellStyle name="Neutre" xfId="32" xr:uid="{00000000-0005-0000-0000-00001F000000}"/>
    <cellStyle name="Normale" xfId="0" builtinId="0"/>
    <cellStyle name="Normale 2" xfId="46" xr:uid="{00000000-0005-0000-0000-000021000000}"/>
    <cellStyle name="Normale_ETS" xfId="33" xr:uid="{00000000-0005-0000-0000-000022000000}"/>
    <cellStyle name="Percentuale" xfId="34" builtinId="5"/>
    <cellStyle name="Satisfaisant" xfId="35" xr:uid="{00000000-0005-0000-0000-000024000000}"/>
    <cellStyle name="Sortie" xfId="36" xr:uid="{00000000-0005-0000-0000-000025000000}"/>
    <cellStyle name="Texte explicatif" xfId="37" xr:uid="{00000000-0005-0000-0000-000026000000}"/>
    <cellStyle name="Titre" xfId="38" xr:uid="{00000000-0005-0000-0000-000027000000}"/>
    <cellStyle name="Titre 1" xfId="39" xr:uid="{00000000-0005-0000-0000-000028000000}"/>
    <cellStyle name="Titre 2" xfId="40" xr:uid="{00000000-0005-0000-0000-000029000000}"/>
    <cellStyle name="Titre 3" xfId="41" xr:uid="{00000000-0005-0000-0000-00002A000000}"/>
    <cellStyle name="Titre 4" xfId="42" xr:uid="{00000000-0005-0000-0000-00002B000000}"/>
    <cellStyle name="Total" xfId="43" xr:uid="{00000000-0005-0000-0000-00002C000000}"/>
    <cellStyle name="Valuta (0)_EMM82Q02TST 1a pag" xfId="44" xr:uid="{00000000-0005-0000-0000-00002D000000}"/>
    <cellStyle name="Vérification" xfId="45" xr:uid="{00000000-0005-0000-0000-00002E000000}"/>
  </cellStyles>
  <dxfs count="10">
    <dxf>
      <font>
        <strike val="0"/>
        <color indexed="53"/>
      </font>
      <fill>
        <patternFill>
          <bgColor indexed="5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5"/>
        </patternFill>
      </fill>
    </dxf>
    <dxf>
      <fill>
        <patternFill>
          <bgColor indexed="11"/>
        </patternFill>
      </fill>
    </dxf>
    <dxf>
      <fill>
        <patternFill>
          <bgColor indexed="1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Supplier Profile'!C4"/><Relationship Id="rId1" Type="http://schemas.openxmlformats.org/officeDocument/2006/relationships/hyperlink" Target="#Notes!A1"/></Relationships>
</file>

<file path=xl/drawings/_rels/drawing2.xml.rels><?xml version="1.0" encoding="UTF-8" standalone="yes"?>
<Relationships xmlns="http://schemas.openxmlformats.org/package/2006/relationships"><Relationship Id="rId1" Type="http://schemas.openxmlformats.org/officeDocument/2006/relationships/hyperlink" Target="#Ev_Matrix!A1"/></Relationships>
</file>

<file path=xl/drawings/_rels/drawing3.xml.rels><?xml version="1.0" encoding="UTF-8" standalone="yes"?>
<Relationships xmlns="http://schemas.openxmlformats.org/package/2006/relationships"><Relationship Id="rId1" Type="http://schemas.openxmlformats.org/officeDocument/2006/relationships/hyperlink" Target="#Ev_Matrix!A1"/></Relationships>
</file>

<file path=xl/drawings/_rels/drawing4.xml.rels><?xml version="1.0" encoding="UTF-8" standalone="yes"?>
<Relationships xmlns="http://schemas.openxmlformats.org/package/2006/relationships"><Relationship Id="rId1" Type="http://schemas.openxmlformats.org/officeDocument/2006/relationships/hyperlink" Target="#Ev_Matrix!A12"/></Relationships>
</file>

<file path=xl/drawings/_rels/drawing5.xml.rels><?xml version="1.0" encoding="UTF-8" standalone="yes"?>
<Relationships xmlns="http://schemas.openxmlformats.org/package/2006/relationships"><Relationship Id="rId1" Type="http://schemas.openxmlformats.org/officeDocument/2006/relationships/hyperlink" Target="#Osservazioni!A1"/></Relationships>
</file>

<file path=xl/drawings/drawing1.xml><?xml version="1.0" encoding="utf-8"?>
<xdr:wsDr xmlns:xdr="http://schemas.openxmlformats.org/drawingml/2006/spreadsheetDrawing" xmlns:a="http://schemas.openxmlformats.org/drawingml/2006/main">
  <xdr:twoCellAnchor>
    <xdr:from>
      <xdr:col>1</xdr:col>
      <xdr:colOff>390525</xdr:colOff>
      <xdr:row>22</xdr:row>
      <xdr:rowOff>695325</xdr:rowOff>
    </xdr:from>
    <xdr:to>
      <xdr:col>1</xdr:col>
      <xdr:colOff>390525</xdr:colOff>
      <xdr:row>22</xdr:row>
      <xdr:rowOff>695325</xdr:rowOff>
    </xdr:to>
    <xdr:sp macro="" textlink="">
      <xdr:nvSpPr>
        <xdr:cNvPr id="5122" name="Rectangle 2">
          <a:extLst>
            <a:ext uri="{FF2B5EF4-FFF2-40B4-BE49-F238E27FC236}">
              <a16:creationId xmlns:a16="http://schemas.microsoft.com/office/drawing/2014/main" id="{00000000-0008-0000-0000-000002140000}"/>
            </a:ext>
          </a:extLst>
        </xdr:cNvPr>
        <xdr:cNvSpPr>
          <a:spLocks noChangeArrowheads="1"/>
        </xdr:cNvSpPr>
      </xdr:nvSpPr>
      <xdr:spPr bwMode="auto">
        <a:xfrm>
          <a:off x="590550"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xdr:col>
      <xdr:colOff>390525</xdr:colOff>
      <xdr:row>13</xdr:row>
      <xdr:rowOff>704850</xdr:rowOff>
    </xdr:from>
    <xdr:to>
      <xdr:col>1</xdr:col>
      <xdr:colOff>390525</xdr:colOff>
      <xdr:row>14</xdr:row>
      <xdr:rowOff>19050</xdr:rowOff>
    </xdr:to>
    <xdr:sp macro="" textlink="">
      <xdr:nvSpPr>
        <xdr:cNvPr id="5123" name="Text Box 3">
          <a:extLst>
            <a:ext uri="{FF2B5EF4-FFF2-40B4-BE49-F238E27FC236}">
              <a16:creationId xmlns:a16="http://schemas.microsoft.com/office/drawing/2014/main" id="{00000000-0008-0000-0000-000003140000}"/>
            </a:ext>
          </a:extLst>
        </xdr:cNvPr>
        <xdr:cNvSpPr txBox="1">
          <a:spLocks noChangeArrowheads="1"/>
        </xdr:cNvSpPr>
      </xdr:nvSpPr>
      <xdr:spPr bwMode="auto">
        <a:xfrm>
          <a:off x="5905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695325</xdr:rowOff>
    </xdr:from>
    <xdr:to>
      <xdr:col>1</xdr:col>
      <xdr:colOff>390525</xdr:colOff>
      <xdr:row>17</xdr:row>
      <xdr:rowOff>9525</xdr:rowOff>
    </xdr:to>
    <xdr:sp macro="" textlink="">
      <xdr:nvSpPr>
        <xdr:cNvPr id="5125" name="Text Box 5">
          <a:extLst>
            <a:ext uri="{FF2B5EF4-FFF2-40B4-BE49-F238E27FC236}">
              <a16:creationId xmlns:a16="http://schemas.microsoft.com/office/drawing/2014/main" id="{00000000-0008-0000-0000-000005140000}"/>
            </a:ext>
          </a:extLst>
        </xdr:cNvPr>
        <xdr:cNvSpPr txBox="1">
          <a:spLocks noChangeArrowheads="1"/>
        </xdr:cNvSpPr>
      </xdr:nvSpPr>
      <xdr:spPr bwMode="auto">
        <a:xfrm>
          <a:off x="5905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127" name="Text Box 7">
          <a:extLst>
            <a:ext uri="{FF2B5EF4-FFF2-40B4-BE49-F238E27FC236}">
              <a16:creationId xmlns:a16="http://schemas.microsoft.com/office/drawing/2014/main" id="{00000000-0008-0000-0000-000007140000}"/>
            </a:ext>
          </a:extLst>
        </xdr:cNvPr>
        <xdr:cNvSpPr txBox="1">
          <a:spLocks noChangeArrowheads="1"/>
        </xdr:cNvSpPr>
      </xdr:nvSpPr>
      <xdr:spPr bwMode="auto">
        <a:xfrm>
          <a:off x="5905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5905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130" name="Text Box 10">
          <a:extLst>
            <a:ext uri="{FF2B5EF4-FFF2-40B4-BE49-F238E27FC236}">
              <a16:creationId xmlns:a16="http://schemas.microsoft.com/office/drawing/2014/main" id="{00000000-0008-0000-0000-00000A140000}"/>
            </a:ext>
          </a:extLst>
        </xdr:cNvPr>
        <xdr:cNvSpPr txBox="1">
          <a:spLocks noChangeArrowheads="1"/>
        </xdr:cNvSpPr>
      </xdr:nvSpPr>
      <xdr:spPr bwMode="auto">
        <a:xfrm>
          <a:off x="5905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180975</xdr:colOff>
      <xdr:row>29</xdr:row>
      <xdr:rowOff>0</xdr:rowOff>
    </xdr:from>
    <xdr:to>
      <xdr:col>13</xdr:col>
      <xdr:colOff>180975</xdr:colOff>
      <xdr:row>29</xdr:row>
      <xdr:rowOff>0</xdr:rowOff>
    </xdr:to>
    <xdr:sp macro="" textlink="">
      <xdr:nvSpPr>
        <xdr:cNvPr id="5138" name="Line 18">
          <a:extLst>
            <a:ext uri="{FF2B5EF4-FFF2-40B4-BE49-F238E27FC236}">
              <a16:creationId xmlns:a16="http://schemas.microsoft.com/office/drawing/2014/main" id="{00000000-0008-0000-0000-000012140000}"/>
            </a:ext>
          </a:extLst>
        </xdr:cNvPr>
        <xdr:cNvSpPr>
          <a:spLocks noChangeShapeType="1"/>
        </xdr:cNvSpPr>
      </xdr:nvSpPr>
      <xdr:spPr bwMode="auto">
        <a:xfrm>
          <a:off x="5981700" y="91916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13</xdr:col>
      <xdr:colOff>180975</xdr:colOff>
      <xdr:row>29</xdr:row>
      <xdr:rowOff>0</xdr:rowOff>
    </xdr:from>
    <xdr:to>
      <xdr:col>13</xdr:col>
      <xdr:colOff>180975</xdr:colOff>
      <xdr:row>29</xdr:row>
      <xdr:rowOff>0</xdr:rowOff>
    </xdr:to>
    <xdr:sp macro="" textlink="">
      <xdr:nvSpPr>
        <xdr:cNvPr id="5144" name="Line 24">
          <a:extLst>
            <a:ext uri="{FF2B5EF4-FFF2-40B4-BE49-F238E27FC236}">
              <a16:creationId xmlns:a16="http://schemas.microsoft.com/office/drawing/2014/main" id="{00000000-0008-0000-0000-000018140000}"/>
            </a:ext>
          </a:extLst>
        </xdr:cNvPr>
        <xdr:cNvSpPr>
          <a:spLocks noChangeShapeType="1"/>
        </xdr:cNvSpPr>
      </xdr:nvSpPr>
      <xdr:spPr bwMode="auto">
        <a:xfrm>
          <a:off x="5981700" y="91916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390525</xdr:colOff>
      <xdr:row>11</xdr:row>
      <xdr:rowOff>190500</xdr:rowOff>
    </xdr:from>
    <xdr:to>
      <xdr:col>1</xdr:col>
      <xdr:colOff>390525</xdr:colOff>
      <xdr:row>11</xdr:row>
      <xdr:rowOff>266700</xdr:rowOff>
    </xdr:to>
    <xdr:sp macro="" textlink="">
      <xdr:nvSpPr>
        <xdr:cNvPr id="5153" name="Text Box 33">
          <a:extLst>
            <a:ext uri="{FF2B5EF4-FFF2-40B4-BE49-F238E27FC236}">
              <a16:creationId xmlns:a16="http://schemas.microsoft.com/office/drawing/2014/main" id="{00000000-0008-0000-0000-000021140000}"/>
            </a:ext>
          </a:extLst>
        </xdr:cNvPr>
        <xdr:cNvSpPr txBox="1">
          <a:spLocks noChangeArrowheads="1"/>
        </xdr:cNvSpPr>
      </xdr:nvSpPr>
      <xdr:spPr bwMode="auto">
        <a:xfrm>
          <a:off x="590550" y="35718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13</xdr:row>
      <xdr:rowOff>704850</xdr:rowOff>
    </xdr:from>
    <xdr:to>
      <xdr:col>1</xdr:col>
      <xdr:colOff>390525</xdr:colOff>
      <xdr:row>13</xdr:row>
      <xdr:rowOff>704850</xdr:rowOff>
    </xdr:to>
    <xdr:sp macro="" textlink="">
      <xdr:nvSpPr>
        <xdr:cNvPr id="5161" name="Rectangle 41">
          <a:extLst>
            <a:ext uri="{FF2B5EF4-FFF2-40B4-BE49-F238E27FC236}">
              <a16:creationId xmlns:a16="http://schemas.microsoft.com/office/drawing/2014/main" id="{00000000-0008-0000-0000-000029140000}"/>
            </a:ext>
          </a:extLst>
        </xdr:cNvPr>
        <xdr:cNvSpPr>
          <a:spLocks noChangeArrowheads="1"/>
        </xdr:cNvSpPr>
      </xdr:nvSpPr>
      <xdr:spPr bwMode="auto">
        <a:xfrm>
          <a:off x="5905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695325</xdr:rowOff>
    </xdr:from>
    <xdr:to>
      <xdr:col>1</xdr:col>
      <xdr:colOff>390525</xdr:colOff>
      <xdr:row>16</xdr:row>
      <xdr:rowOff>695325</xdr:rowOff>
    </xdr:to>
    <xdr:sp macro="" textlink="">
      <xdr:nvSpPr>
        <xdr:cNvPr id="5163" name="Rectangle 43">
          <a:extLst>
            <a:ext uri="{FF2B5EF4-FFF2-40B4-BE49-F238E27FC236}">
              <a16:creationId xmlns:a16="http://schemas.microsoft.com/office/drawing/2014/main" id="{00000000-0008-0000-0000-00002B140000}"/>
            </a:ext>
          </a:extLst>
        </xdr:cNvPr>
        <xdr:cNvSpPr>
          <a:spLocks noChangeArrowheads="1"/>
        </xdr:cNvSpPr>
      </xdr:nvSpPr>
      <xdr:spPr bwMode="auto">
        <a:xfrm>
          <a:off x="5905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12</xdr:col>
      <xdr:colOff>838200</xdr:colOff>
      <xdr:row>6</xdr:row>
      <xdr:rowOff>0</xdr:rowOff>
    </xdr:from>
    <xdr:to>
      <xdr:col>13</xdr:col>
      <xdr:colOff>0</xdr:colOff>
      <xdr:row>6</xdr:row>
      <xdr:rowOff>190500</xdr:rowOff>
    </xdr:to>
    <xdr:sp macro="" textlink="">
      <xdr:nvSpPr>
        <xdr:cNvPr id="5201" name="Rectangle 81">
          <a:extLst>
            <a:ext uri="{FF2B5EF4-FFF2-40B4-BE49-F238E27FC236}">
              <a16:creationId xmlns:a16="http://schemas.microsoft.com/office/drawing/2014/main" id="{00000000-0008-0000-0000-000051140000}"/>
            </a:ext>
          </a:extLst>
        </xdr:cNvPr>
        <xdr:cNvSpPr>
          <a:spLocks noChangeArrowheads="1"/>
        </xdr:cNvSpPr>
      </xdr:nvSpPr>
      <xdr:spPr bwMode="auto">
        <a:xfrm>
          <a:off x="5800725" y="15430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207" name="Rectangle 87">
          <a:extLst>
            <a:ext uri="{FF2B5EF4-FFF2-40B4-BE49-F238E27FC236}">
              <a16:creationId xmlns:a16="http://schemas.microsoft.com/office/drawing/2014/main" id="{00000000-0008-0000-0000-00005714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10</xdr:row>
      <xdr:rowOff>695325</xdr:rowOff>
    </xdr:from>
    <xdr:to>
      <xdr:col>4</xdr:col>
      <xdr:colOff>390525</xdr:colOff>
      <xdr:row>11</xdr:row>
      <xdr:rowOff>9525</xdr:rowOff>
    </xdr:to>
    <xdr:sp macro="" textlink="">
      <xdr:nvSpPr>
        <xdr:cNvPr id="5213" name="Text Box 93">
          <a:extLst>
            <a:ext uri="{FF2B5EF4-FFF2-40B4-BE49-F238E27FC236}">
              <a16:creationId xmlns:a16="http://schemas.microsoft.com/office/drawing/2014/main" id="{00000000-0008-0000-0000-00005D140000}"/>
            </a:ext>
          </a:extLst>
        </xdr:cNvPr>
        <xdr:cNvSpPr txBox="1">
          <a:spLocks noChangeArrowheads="1"/>
        </xdr:cNvSpPr>
      </xdr:nvSpPr>
      <xdr:spPr bwMode="auto">
        <a:xfrm>
          <a:off x="199072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10</xdr:row>
      <xdr:rowOff>695325</xdr:rowOff>
    </xdr:from>
    <xdr:to>
      <xdr:col>7</xdr:col>
      <xdr:colOff>390525</xdr:colOff>
      <xdr:row>11</xdr:row>
      <xdr:rowOff>9525</xdr:rowOff>
    </xdr:to>
    <xdr:sp macro="" textlink="">
      <xdr:nvSpPr>
        <xdr:cNvPr id="5215" name="Text Box 95">
          <a:extLst>
            <a:ext uri="{FF2B5EF4-FFF2-40B4-BE49-F238E27FC236}">
              <a16:creationId xmlns:a16="http://schemas.microsoft.com/office/drawing/2014/main" id="{00000000-0008-0000-0000-00005F140000}"/>
            </a:ext>
          </a:extLst>
        </xdr:cNvPr>
        <xdr:cNvSpPr txBox="1">
          <a:spLocks noChangeArrowheads="1"/>
        </xdr:cNvSpPr>
      </xdr:nvSpPr>
      <xdr:spPr bwMode="auto">
        <a:xfrm>
          <a:off x="339090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11</xdr:row>
      <xdr:rowOff>9525</xdr:rowOff>
    </xdr:to>
    <xdr:sp macro="" textlink="">
      <xdr:nvSpPr>
        <xdr:cNvPr id="5217" name="Text Box 97">
          <a:extLst>
            <a:ext uri="{FF2B5EF4-FFF2-40B4-BE49-F238E27FC236}">
              <a16:creationId xmlns:a16="http://schemas.microsoft.com/office/drawing/2014/main" id="{00000000-0008-0000-0000-000061140000}"/>
            </a:ext>
          </a:extLst>
        </xdr:cNvPr>
        <xdr:cNvSpPr txBox="1">
          <a:spLocks noChangeArrowheads="1"/>
        </xdr:cNvSpPr>
      </xdr:nvSpPr>
      <xdr:spPr bwMode="auto">
        <a:xfrm>
          <a:off x="47910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11</xdr:row>
      <xdr:rowOff>9525</xdr:rowOff>
    </xdr:to>
    <xdr:sp macro="" textlink="">
      <xdr:nvSpPr>
        <xdr:cNvPr id="5219" name="Text Box 99">
          <a:extLst>
            <a:ext uri="{FF2B5EF4-FFF2-40B4-BE49-F238E27FC236}">
              <a16:creationId xmlns:a16="http://schemas.microsoft.com/office/drawing/2014/main" id="{00000000-0008-0000-0000-000063140000}"/>
            </a:ext>
          </a:extLst>
        </xdr:cNvPr>
        <xdr:cNvSpPr txBox="1">
          <a:spLocks noChangeArrowheads="1"/>
        </xdr:cNvSpPr>
      </xdr:nvSpPr>
      <xdr:spPr bwMode="auto">
        <a:xfrm>
          <a:off x="619125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10</xdr:row>
      <xdr:rowOff>695325</xdr:rowOff>
    </xdr:from>
    <xdr:to>
      <xdr:col>16</xdr:col>
      <xdr:colOff>390525</xdr:colOff>
      <xdr:row>11</xdr:row>
      <xdr:rowOff>9525</xdr:rowOff>
    </xdr:to>
    <xdr:sp macro="" textlink="">
      <xdr:nvSpPr>
        <xdr:cNvPr id="5221" name="Text Box 101">
          <a:extLst>
            <a:ext uri="{FF2B5EF4-FFF2-40B4-BE49-F238E27FC236}">
              <a16:creationId xmlns:a16="http://schemas.microsoft.com/office/drawing/2014/main" id="{00000000-0008-0000-0000-000065140000}"/>
            </a:ext>
          </a:extLst>
        </xdr:cNvPr>
        <xdr:cNvSpPr txBox="1">
          <a:spLocks noChangeArrowheads="1"/>
        </xdr:cNvSpPr>
      </xdr:nvSpPr>
      <xdr:spPr bwMode="auto">
        <a:xfrm>
          <a:off x="759142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10</xdr:row>
      <xdr:rowOff>695325</xdr:rowOff>
    </xdr:from>
    <xdr:to>
      <xdr:col>19</xdr:col>
      <xdr:colOff>390525</xdr:colOff>
      <xdr:row>11</xdr:row>
      <xdr:rowOff>9525</xdr:rowOff>
    </xdr:to>
    <xdr:sp macro="" textlink="">
      <xdr:nvSpPr>
        <xdr:cNvPr id="5223" name="Text Box 103">
          <a:extLst>
            <a:ext uri="{FF2B5EF4-FFF2-40B4-BE49-F238E27FC236}">
              <a16:creationId xmlns:a16="http://schemas.microsoft.com/office/drawing/2014/main" id="{00000000-0008-0000-0000-000067140000}"/>
            </a:ext>
          </a:extLst>
        </xdr:cNvPr>
        <xdr:cNvSpPr txBox="1">
          <a:spLocks noChangeArrowheads="1"/>
        </xdr:cNvSpPr>
      </xdr:nvSpPr>
      <xdr:spPr bwMode="auto">
        <a:xfrm>
          <a:off x="899160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9525</xdr:rowOff>
    </xdr:to>
    <xdr:sp macro="" textlink="">
      <xdr:nvSpPr>
        <xdr:cNvPr id="5225" name="Text Box 105">
          <a:extLst>
            <a:ext uri="{FF2B5EF4-FFF2-40B4-BE49-F238E27FC236}">
              <a16:creationId xmlns:a16="http://schemas.microsoft.com/office/drawing/2014/main" id="{00000000-0008-0000-0000-000069140000}"/>
            </a:ext>
          </a:extLst>
        </xdr:cNvPr>
        <xdr:cNvSpPr txBox="1">
          <a:spLocks noChangeArrowheads="1"/>
        </xdr:cNvSpPr>
      </xdr:nvSpPr>
      <xdr:spPr bwMode="auto">
        <a:xfrm>
          <a:off x="103917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10</xdr:row>
      <xdr:rowOff>695325</xdr:rowOff>
    </xdr:from>
    <xdr:to>
      <xdr:col>25</xdr:col>
      <xdr:colOff>390525</xdr:colOff>
      <xdr:row>11</xdr:row>
      <xdr:rowOff>9525</xdr:rowOff>
    </xdr:to>
    <xdr:sp macro="" textlink="">
      <xdr:nvSpPr>
        <xdr:cNvPr id="5227" name="Text Box 107">
          <a:extLst>
            <a:ext uri="{FF2B5EF4-FFF2-40B4-BE49-F238E27FC236}">
              <a16:creationId xmlns:a16="http://schemas.microsoft.com/office/drawing/2014/main" id="{00000000-0008-0000-0000-00006B140000}"/>
            </a:ext>
          </a:extLst>
        </xdr:cNvPr>
        <xdr:cNvSpPr txBox="1">
          <a:spLocks noChangeArrowheads="1"/>
        </xdr:cNvSpPr>
      </xdr:nvSpPr>
      <xdr:spPr bwMode="auto">
        <a:xfrm>
          <a:off x="1179195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13</xdr:row>
      <xdr:rowOff>190500</xdr:rowOff>
    </xdr:from>
    <xdr:to>
      <xdr:col>1</xdr:col>
      <xdr:colOff>390525</xdr:colOff>
      <xdr:row>13</xdr:row>
      <xdr:rowOff>371475</xdr:rowOff>
    </xdr:to>
    <xdr:sp macro="" textlink="">
      <xdr:nvSpPr>
        <xdr:cNvPr id="5229" name="Text Box 109">
          <a:extLst>
            <a:ext uri="{FF2B5EF4-FFF2-40B4-BE49-F238E27FC236}">
              <a16:creationId xmlns:a16="http://schemas.microsoft.com/office/drawing/2014/main" id="{00000000-0008-0000-0000-00006D140000}"/>
            </a:ext>
          </a:extLst>
        </xdr:cNvPr>
        <xdr:cNvSpPr txBox="1">
          <a:spLocks noChangeArrowheads="1"/>
        </xdr:cNvSpPr>
      </xdr:nvSpPr>
      <xdr:spPr bwMode="auto">
        <a:xfrm>
          <a:off x="5905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13</xdr:row>
      <xdr:rowOff>704850</xdr:rowOff>
    </xdr:from>
    <xdr:to>
      <xdr:col>1</xdr:col>
      <xdr:colOff>390525</xdr:colOff>
      <xdr:row>14</xdr:row>
      <xdr:rowOff>19050</xdr:rowOff>
    </xdr:to>
    <xdr:sp macro="" textlink="">
      <xdr:nvSpPr>
        <xdr:cNvPr id="5231" name="Text Box 111">
          <a:extLst>
            <a:ext uri="{FF2B5EF4-FFF2-40B4-BE49-F238E27FC236}">
              <a16:creationId xmlns:a16="http://schemas.microsoft.com/office/drawing/2014/main" id="{00000000-0008-0000-0000-00006F140000}"/>
            </a:ext>
          </a:extLst>
        </xdr:cNvPr>
        <xdr:cNvSpPr txBox="1">
          <a:spLocks noChangeArrowheads="1"/>
        </xdr:cNvSpPr>
      </xdr:nvSpPr>
      <xdr:spPr bwMode="auto">
        <a:xfrm>
          <a:off x="5905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5233" name="Text Box 113">
          <a:extLst>
            <a:ext uri="{FF2B5EF4-FFF2-40B4-BE49-F238E27FC236}">
              <a16:creationId xmlns:a16="http://schemas.microsoft.com/office/drawing/2014/main" id="{00000000-0008-0000-0000-00007114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704850</xdr:rowOff>
    </xdr:from>
    <xdr:to>
      <xdr:col>7</xdr:col>
      <xdr:colOff>390525</xdr:colOff>
      <xdr:row>14</xdr:row>
      <xdr:rowOff>19050</xdr:rowOff>
    </xdr:to>
    <xdr:sp macro="" textlink="">
      <xdr:nvSpPr>
        <xdr:cNvPr id="5235" name="Text Box 115">
          <a:extLst>
            <a:ext uri="{FF2B5EF4-FFF2-40B4-BE49-F238E27FC236}">
              <a16:creationId xmlns:a16="http://schemas.microsoft.com/office/drawing/2014/main" id="{00000000-0008-0000-0000-000073140000}"/>
            </a:ext>
          </a:extLst>
        </xdr:cNvPr>
        <xdr:cNvSpPr txBox="1">
          <a:spLocks noChangeArrowheads="1"/>
        </xdr:cNvSpPr>
      </xdr:nvSpPr>
      <xdr:spPr bwMode="auto">
        <a:xfrm>
          <a:off x="33909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5237" name="Text Box 117">
          <a:extLst>
            <a:ext uri="{FF2B5EF4-FFF2-40B4-BE49-F238E27FC236}">
              <a16:creationId xmlns:a16="http://schemas.microsoft.com/office/drawing/2014/main" id="{00000000-0008-0000-0000-00007514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239" name="Text Box 119">
          <a:extLst>
            <a:ext uri="{FF2B5EF4-FFF2-40B4-BE49-F238E27FC236}">
              <a16:creationId xmlns:a16="http://schemas.microsoft.com/office/drawing/2014/main" id="{00000000-0008-0000-0000-00007714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5241" name="Text Box 121">
          <a:extLst>
            <a:ext uri="{FF2B5EF4-FFF2-40B4-BE49-F238E27FC236}">
              <a16:creationId xmlns:a16="http://schemas.microsoft.com/office/drawing/2014/main" id="{00000000-0008-0000-0000-00007914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704850</xdr:rowOff>
    </xdr:from>
    <xdr:to>
      <xdr:col>19</xdr:col>
      <xdr:colOff>390525</xdr:colOff>
      <xdr:row>14</xdr:row>
      <xdr:rowOff>19050</xdr:rowOff>
    </xdr:to>
    <xdr:sp macro="" textlink="">
      <xdr:nvSpPr>
        <xdr:cNvPr id="5243" name="Text Box 123">
          <a:extLst>
            <a:ext uri="{FF2B5EF4-FFF2-40B4-BE49-F238E27FC236}">
              <a16:creationId xmlns:a16="http://schemas.microsoft.com/office/drawing/2014/main" id="{00000000-0008-0000-0000-00007B140000}"/>
            </a:ext>
          </a:extLst>
        </xdr:cNvPr>
        <xdr:cNvSpPr txBox="1">
          <a:spLocks noChangeArrowheads="1"/>
        </xdr:cNvSpPr>
      </xdr:nvSpPr>
      <xdr:spPr bwMode="auto">
        <a:xfrm>
          <a:off x="89916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5245" name="Text Box 125">
          <a:extLst>
            <a:ext uri="{FF2B5EF4-FFF2-40B4-BE49-F238E27FC236}">
              <a16:creationId xmlns:a16="http://schemas.microsoft.com/office/drawing/2014/main" id="{00000000-0008-0000-0000-00007D14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5247" name="Text Box 127">
          <a:extLst>
            <a:ext uri="{FF2B5EF4-FFF2-40B4-BE49-F238E27FC236}">
              <a16:creationId xmlns:a16="http://schemas.microsoft.com/office/drawing/2014/main" id="{00000000-0008-0000-0000-00007F14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5249" name="Text Box 129">
          <a:extLst>
            <a:ext uri="{FF2B5EF4-FFF2-40B4-BE49-F238E27FC236}">
              <a16:creationId xmlns:a16="http://schemas.microsoft.com/office/drawing/2014/main" id="{00000000-0008-0000-0000-00008114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255" name="Text Box 135">
          <a:extLst>
            <a:ext uri="{FF2B5EF4-FFF2-40B4-BE49-F238E27FC236}">
              <a16:creationId xmlns:a16="http://schemas.microsoft.com/office/drawing/2014/main" id="{00000000-0008-0000-0000-00008714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257" name="Text Box 137">
          <a:extLst>
            <a:ext uri="{FF2B5EF4-FFF2-40B4-BE49-F238E27FC236}">
              <a16:creationId xmlns:a16="http://schemas.microsoft.com/office/drawing/2014/main" id="{00000000-0008-0000-0000-00008914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259" name="Text Box 139">
          <a:extLst>
            <a:ext uri="{FF2B5EF4-FFF2-40B4-BE49-F238E27FC236}">
              <a16:creationId xmlns:a16="http://schemas.microsoft.com/office/drawing/2014/main" id="{00000000-0008-0000-0000-00008B14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261" name="Text Box 141">
          <a:extLst>
            <a:ext uri="{FF2B5EF4-FFF2-40B4-BE49-F238E27FC236}">
              <a16:creationId xmlns:a16="http://schemas.microsoft.com/office/drawing/2014/main" id="{00000000-0008-0000-0000-00008D14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263" name="Text Box 143">
          <a:extLst>
            <a:ext uri="{FF2B5EF4-FFF2-40B4-BE49-F238E27FC236}">
              <a16:creationId xmlns:a16="http://schemas.microsoft.com/office/drawing/2014/main" id="{00000000-0008-0000-0000-00008F14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265" name="Text Box 145">
          <a:extLst>
            <a:ext uri="{FF2B5EF4-FFF2-40B4-BE49-F238E27FC236}">
              <a16:creationId xmlns:a16="http://schemas.microsoft.com/office/drawing/2014/main" id="{00000000-0008-0000-0000-00009114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267" name="Text Box 147">
          <a:extLst>
            <a:ext uri="{FF2B5EF4-FFF2-40B4-BE49-F238E27FC236}">
              <a16:creationId xmlns:a16="http://schemas.microsoft.com/office/drawing/2014/main" id="{00000000-0008-0000-0000-00009314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17</xdr:row>
      <xdr:rowOff>190500</xdr:rowOff>
    </xdr:from>
    <xdr:to>
      <xdr:col>25</xdr:col>
      <xdr:colOff>390525</xdr:colOff>
      <xdr:row>17</xdr:row>
      <xdr:rowOff>266700</xdr:rowOff>
    </xdr:to>
    <xdr:sp macro="" textlink="">
      <xdr:nvSpPr>
        <xdr:cNvPr id="5269" name="Text Box 149">
          <a:extLst>
            <a:ext uri="{FF2B5EF4-FFF2-40B4-BE49-F238E27FC236}">
              <a16:creationId xmlns:a16="http://schemas.microsoft.com/office/drawing/2014/main" id="{00000000-0008-0000-0000-000095140000}"/>
            </a:ext>
          </a:extLst>
        </xdr:cNvPr>
        <xdr:cNvSpPr txBox="1">
          <a:spLocks noChangeArrowheads="1"/>
        </xdr:cNvSpPr>
      </xdr:nvSpPr>
      <xdr:spPr bwMode="auto">
        <a:xfrm>
          <a:off x="11791950" y="58959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190500</xdr:rowOff>
    </xdr:from>
    <xdr:to>
      <xdr:col>1</xdr:col>
      <xdr:colOff>390525</xdr:colOff>
      <xdr:row>16</xdr:row>
      <xdr:rowOff>371475</xdr:rowOff>
    </xdr:to>
    <xdr:sp macro="" textlink="">
      <xdr:nvSpPr>
        <xdr:cNvPr id="5271" name="Text Box 151">
          <a:extLst>
            <a:ext uri="{FF2B5EF4-FFF2-40B4-BE49-F238E27FC236}">
              <a16:creationId xmlns:a16="http://schemas.microsoft.com/office/drawing/2014/main" id="{00000000-0008-0000-0000-000097140000}"/>
            </a:ext>
          </a:extLst>
        </xdr:cNvPr>
        <xdr:cNvSpPr txBox="1">
          <a:spLocks noChangeArrowheads="1"/>
        </xdr:cNvSpPr>
      </xdr:nvSpPr>
      <xdr:spPr bwMode="auto">
        <a:xfrm>
          <a:off x="5905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695325</xdr:rowOff>
    </xdr:from>
    <xdr:to>
      <xdr:col>1</xdr:col>
      <xdr:colOff>390525</xdr:colOff>
      <xdr:row>17</xdr:row>
      <xdr:rowOff>9525</xdr:rowOff>
    </xdr:to>
    <xdr:sp macro="" textlink="">
      <xdr:nvSpPr>
        <xdr:cNvPr id="5273" name="Text Box 153">
          <a:extLst>
            <a:ext uri="{FF2B5EF4-FFF2-40B4-BE49-F238E27FC236}">
              <a16:creationId xmlns:a16="http://schemas.microsoft.com/office/drawing/2014/main" id="{00000000-0008-0000-0000-000099140000}"/>
            </a:ext>
          </a:extLst>
        </xdr:cNvPr>
        <xdr:cNvSpPr txBox="1">
          <a:spLocks noChangeArrowheads="1"/>
        </xdr:cNvSpPr>
      </xdr:nvSpPr>
      <xdr:spPr bwMode="auto">
        <a:xfrm>
          <a:off x="5905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695325</xdr:rowOff>
    </xdr:from>
    <xdr:to>
      <xdr:col>1</xdr:col>
      <xdr:colOff>390525</xdr:colOff>
      <xdr:row>16</xdr:row>
      <xdr:rowOff>695325</xdr:rowOff>
    </xdr:to>
    <xdr:sp macro="" textlink="">
      <xdr:nvSpPr>
        <xdr:cNvPr id="5274" name="Rectangle 154">
          <a:extLst>
            <a:ext uri="{FF2B5EF4-FFF2-40B4-BE49-F238E27FC236}">
              <a16:creationId xmlns:a16="http://schemas.microsoft.com/office/drawing/2014/main" id="{00000000-0008-0000-0000-00009A140000}"/>
            </a:ext>
          </a:extLst>
        </xdr:cNvPr>
        <xdr:cNvSpPr>
          <a:spLocks noChangeArrowheads="1"/>
        </xdr:cNvSpPr>
      </xdr:nvSpPr>
      <xdr:spPr bwMode="auto">
        <a:xfrm>
          <a:off x="5905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695325</xdr:rowOff>
    </xdr:from>
    <xdr:to>
      <xdr:col>1</xdr:col>
      <xdr:colOff>390525</xdr:colOff>
      <xdr:row>17</xdr:row>
      <xdr:rowOff>9525</xdr:rowOff>
    </xdr:to>
    <xdr:sp macro="" textlink="">
      <xdr:nvSpPr>
        <xdr:cNvPr id="5275" name="Text Box 155">
          <a:extLst>
            <a:ext uri="{FF2B5EF4-FFF2-40B4-BE49-F238E27FC236}">
              <a16:creationId xmlns:a16="http://schemas.microsoft.com/office/drawing/2014/main" id="{00000000-0008-0000-0000-00009B140000}"/>
            </a:ext>
          </a:extLst>
        </xdr:cNvPr>
        <xdr:cNvSpPr txBox="1">
          <a:spLocks noChangeArrowheads="1"/>
        </xdr:cNvSpPr>
      </xdr:nvSpPr>
      <xdr:spPr bwMode="auto">
        <a:xfrm>
          <a:off x="5905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695325</xdr:rowOff>
    </xdr:from>
    <xdr:to>
      <xdr:col>1</xdr:col>
      <xdr:colOff>390525</xdr:colOff>
      <xdr:row>16</xdr:row>
      <xdr:rowOff>695325</xdr:rowOff>
    </xdr:to>
    <xdr:sp macro="" textlink="">
      <xdr:nvSpPr>
        <xdr:cNvPr id="5276" name="Rectangle 156">
          <a:extLst>
            <a:ext uri="{FF2B5EF4-FFF2-40B4-BE49-F238E27FC236}">
              <a16:creationId xmlns:a16="http://schemas.microsoft.com/office/drawing/2014/main" id="{00000000-0008-0000-0000-00009C140000}"/>
            </a:ext>
          </a:extLst>
        </xdr:cNvPr>
        <xdr:cNvSpPr>
          <a:spLocks noChangeArrowheads="1"/>
        </xdr:cNvSpPr>
      </xdr:nvSpPr>
      <xdr:spPr bwMode="auto">
        <a:xfrm>
          <a:off x="5905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695325</xdr:rowOff>
    </xdr:from>
    <xdr:to>
      <xdr:col>1</xdr:col>
      <xdr:colOff>390525</xdr:colOff>
      <xdr:row>17</xdr:row>
      <xdr:rowOff>9525</xdr:rowOff>
    </xdr:to>
    <xdr:sp macro="" textlink="">
      <xdr:nvSpPr>
        <xdr:cNvPr id="5277" name="Text Box 157">
          <a:extLst>
            <a:ext uri="{FF2B5EF4-FFF2-40B4-BE49-F238E27FC236}">
              <a16:creationId xmlns:a16="http://schemas.microsoft.com/office/drawing/2014/main" id="{00000000-0008-0000-0000-00009D140000}"/>
            </a:ext>
          </a:extLst>
        </xdr:cNvPr>
        <xdr:cNvSpPr txBox="1">
          <a:spLocks noChangeArrowheads="1"/>
        </xdr:cNvSpPr>
      </xdr:nvSpPr>
      <xdr:spPr bwMode="auto">
        <a:xfrm>
          <a:off x="5905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279" name="Text Box 159">
          <a:extLst>
            <a:ext uri="{FF2B5EF4-FFF2-40B4-BE49-F238E27FC236}">
              <a16:creationId xmlns:a16="http://schemas.microsoft.com/office/drawing/2014/main" id="{00000000-0008-0000-0000-00009F14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281" name="Text Box 161">
          <a:extLst>
            <a:ext uri="{FF2B5EF4-FFF2-40B4-BE49-F238E27FC236}">
              <a16:creationId xmlns:a16="http://schemas.microsoft.com/office/drawing/2014/main" id="{00000000-0008-0000-0000-0000A114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283" name="Text Box 163">
          <a:extLst>
            <a:ext uri="{FF2B5EF4-FFF2-40B4-BE49-F238E27FC236}">
              <a16:creationId xmlns:a16="http://schemas.microsoft.com/office/drawing/2014/main" id="{00000000-0008-0000-0000-0000A314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285" name="Text Box 165">
          <a:extLst>
            <a:ext uri="{FF2B5EF4-FFF2-40B4-BE49-F238E27FC236}">
              <a16:creationId xmlns:a16="http://schemas.microsoft.com/office/drawing/2014/main" id="{00000000-0008-0000-0000-0000A514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287" name="Text Box 167">
          <a:extLst>
            <a:ext uri="{FF2B5EF4-FFF2-40B4-BE49-F238E27FC236}">
              <a16:creationId xmlns:a16="http://schemas.microsoft.com/office/drawing/2014/main" id="{00000000-0008-0000-0000-0000A714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5289" name="Text Box 169">
          <a:extLst>
            <a:ext uri="{FF2B5EF4-FFF2-40B4-BE49-F238E27FC236}">
              <a16:creationId xmlns:a16="http://schemas.microsoft.com/office/drawing/2014/main" id="{00000000-0008-0000-0000-0000A914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5291" name="Text Box 171">
          <a:extLst>
            <a:ext uri="{FF2B5EF4-FFF2-40B4-BE49-F238E27FC236}">
              <a16:creationId xmlns:a16="http://schemas.microsoft.com/office/drawing/2014/main" id="{00000000-0008-0000-0000-0000AB14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5293" name="Text Box 173">
          <a:extLst>
            <a:ext uri="{FF2B5EF4-FFF2-40B4-BE49-F238E27FC236}">
              <a16:creationId xmlns:a16="http://schemas.microsoft.com/office/drawing/2014/main" id="{00000000-0008-0000-0000-0000AD14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5295" name="Text Box 175">
          <a:extLst>
            <a:ext uri="{FF2B5EF4-FFF2-40B4-BE49-F238E27FC236}">
              <a16:creationId xmlns:a16="http://schemas.microsoft.com/office/drawing/2014/main" id="{00000000-0008-0000-0000-0000AF14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297" name="Text Box 177">
          <a:extLst>
            <a:ext uri="{FF2B5EF4-FFF2-40B4-BE49-F238E27FC236}">
              <a16:creationId xmlns:a16="http://schemas.microsoft.com/office/drawing/2014/main" id="{00000000-0008-0000-0000-0000B1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298" name="Rectangle 178">
          <a:extLst>
            <a:ext uri="{FF2B5EF4-FFF2-40B4-BE49-F238E27FC236}">
              <a16:creationId xmlns:a16="http://schemas.microsoft.com/office/drawing/2014/main" id="{00000000-0008-0000-0000-0000B214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299" name="Text Box 179">
          <a:extLst>
            <a:ext uri="{FF2B5EF4-FFF2-40B4-BE49-F238E27FC236}">
              <a16:creationId xmlns:a16="http://schemas.microsoft.com/office/drawing/2014/main" id="{00000000-0008-0000-0000-0000B3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300" name="Rectangle 180">
          <a:extLst>
            <a:ext uri="{FF2B5EF4-FFF2-40B4-BE49-F238E27FC236}">
              <a16:creationId xmlns:a16="http://schemas.microsoft.com/office/drawing/2014/main" id="{00000000-0008-0000-0000-0000B414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301" name="Text Box 181">
          <a:extLst>
            <a:ext uri="{FF2B5EF4-FFF2-40B4-BE49-F238E27FC236}">
              <a16:creationId xmlns:a16="http://schemas.microsoft.com/office/drawing/2014/main" id="{00000000-0008-0000-0000-0000B5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302" name="Rectangle 182">
          <a:extLst>
            <a:ext uri="{FF2B5EF4-FFF2-40B4-BE49-F238E27FC236}">
              <a16:creationId xmlns:a16="http://schemas.microsoft.com/office/drawing/2014/main" id="{00000000-0008-0000-0000-0000B614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303" name="Text Box 183">
          <a:extLst>
            <a:ext uri="{FF2B5EF4-FFF2-40B4-BE49-F238E27FC236}">
              <a16:creationId xmlns:a16="http://schemas.microsoft.com/office/drawing/2014/main" id="{00000000-0008-0000-0000-0000B7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0</xdr:rowOff>
    </xdr:to>
    <xdr:sp macro="" textlink="">
      <xdr:nvSpPr>
        <xdr:cNvPr id="5305" name="Text Box 185">
          <a:extLst>
            <a:ext uri="{FF2B5EF4-FFF2-40B4-BE49-F238E27FC236}">
              <a16:creationId xmlns:a16="http://schemas.microsoft.com/office/drawing/2014/main" id="{00000000-0008-0000-0000-0000B9140000}"/>
            </a:ext>
          </a:extLst>
        </xdr:cNvPr>
        <xdr:cNvSpPr txBox="1">
          <a:spLocks noChangeArrowheads="1"/>
        </xdr:cNvSpPr>
      </xdr:nvSpPr>
      <xdr:spPr bwMode="auto">
        <a:xfrm>
          <a:off x="19907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0</xdr:rowOff>
    </xdr:to>
    <xdr:sp macro="" textlink="">
      <xdr:nvSpPr>
        <xdr:cNvPr id="5307" name="Text Box 187">
          <a:extLst>
            <a:ext uri="{FF2B5EF4-FFF2-40B4-BE49-F238E27FC236}">
              <a16:creationId xmlns:a16="http://schemas.microsoft.com/office/drawing/2014/main" id="{00000000-0008-0000-0000-0000BB140000}"/>
            </a:ext>
          </a:extLst>
        </xdr:cNvPr>
        <xdr:cNvSpPr txBox="1">
          <a:spLocks noChangeArrowheads="1"/>
        </xdr:cNvSpPr>
      </xdr:nvSpPr>
      <xdr:spPr bwMode="auto">
        <a:xfrm>
          <a:off x="33909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5309" name="Text Box 189">
          <a:extLst>
            <a:ext uri="{FF2B5EF4-FFF2-40B4-BE49-F238E27FC236}">
              <a16:creationId xmlns:a16="http://schemas.microsoft.com/office/drawing/2014/main" id="{00000000-0008-0000-0000-0000BD14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0</xdr:rowOff>
    </xdr:to>
    <xdr:sp macro="" textlink="">
      <xdr:nvSpPr>
        <xdr:cNvPr id="5313" name="Text Box 193">
          <a:extLst>
            <a:ext uri="{FF2B5EF4-FFF2-40B4-BE49-F238E27FC236}">
              <a16:creationId xmlns:a16="http://schemas.microsoft.com/office/drawing/2014/main" id="{00000000-0008-0000-0000-0000C1140000}"/>
            </a:ext>
          </a:extLst>
        </xdr:cNvPr>
        <xdr:cNvSpPr txBox="1">
          <a:spLocks noChangeArrowheads="1"/>
        </xdr:cNvSpPr>
      </xdr:nvSpPr>
      <xdr:spPr bwMode="auto">
        <a:xfrm>
          <a:off x="75914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5315" name="Text Box 195">
          <a:extLst>
            <a:ext uri="{FF2B5EF4-FFF2-40B4-BE49-F238E27FC236}">
              <a16:creationId xmlns:a16="http://schemas.microsoft.com/office/drawing/2014/main" id="{00000000-0008-0000-0000-0000C314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5317" name="Text Box 197">
          <a:extLst>
            <a:ext uri="{FF2B5EF4-FFF2-40B4-BE49-F238E27FC236}">
              <a16:creationId xmlns:a16="http://schemas.microsoft.com/office/drawing/2014/main" id="{00000000-0008-0000-0000-0000C514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0</xdr:rowOff>
    </xdr:to>
    <xdr:sp macro="" textlink="">
      <xdr:nvSpPr>
        <xdr:cNvPr id="5319" name="Text Box 199">
          <a:extLst>
            <a:ext uri="{FF2B5EF4-FFF2-40B4-BE49-F238E27FC236}">
              <a16:creationId xmlns:a16="http://schemas.microsoft.com/office/drawing/2014/main" id="{00000000-0008-0000-0000-0000C7140000}"/>
            </a:ext>
          </a:extLst>
        </xdr:cNvPr>
        <xdr:cNvSpPr txBox="1">
          <a:spLocks noChangeArrowheads="1"/>
        </xdr:cNvSpPr>
      </xdr:nvSpPr>
      <xdr:spPr bwMode="auto">
        <a:xfrm>
          <a:off x="117919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371475</xdr:colOff>
      <xdr:row>22</xdr:row>
      <xdr:rowOff>695325</xdr:rowOff>
    </xdr:from>
    <xdr:to>
      <xdr:col>13</xdr:col>
      <xdr:colOff>371475</xdr:colOff>
      <xdr:row>23</xdr:row>
      <xdr:rowOff>0</xdr:rowOff>
    </xdr:to>
    <xdr:sp macro="" textlink="">
      <xdr:nvSpPr>
        <xdr:cNvPr id="5370" name="Text Box 250">
          <a:extLst>
            <a:ext uri="{FF2B5EF4-FFF2-40B4-BE49-F238E27FC236}">
              <a16:creationId xmlns:a16="http://schemas.microsoft.com/office/drawing/2014/main" id="{00000000-0008-0000-0000-0000FA140000}"/>
            </a:ext>
          </a:extLst>
        </xdr:cNvPr>
        <xdr:cNvSpPr txBox="1">
          <a:spLocks noChangeArrowheads="1"/>
        </xdr:cNvSpPr>
      </xdr:nvSpPr>
      <xdr:spPr bwMode="auto">
        <a:xfrm>
          <a:off x="61722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5372" name="Text Box 252">
          <a:extLst>
            <a:ext uri="{FF2B5EF4-FFF2-40B4-BE49-F238E27FC236}">
              <a16:creationId xmlns:a16="http://schemas.microsoft.com/office/drawing/2014/main" id="{00000000-0008-0000-0000-0000FC14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11</xdr:row>
      <xdr:rowOff>9525</xdr:rowOff>
    </xdr:to>
    <xdr:sp macro="" textlink="">
      <xdr:nvSpPr>
        <xdr:cNvPr id="5418" name="Text Box 298">
          <a:extLst>
            <a:ext uri="{FF2B5EF4-FFF2-40B4-BE49-F238E27FC236}">
              <a16:creationId xmlns:a16="http://schemas.microsoft.com/office/drawing/2014/main" id="{00000000-0008-0000-0000-00002A150000}"/>
            </a:ext>
          </a:extLst>
        </xdr:cNvPr>
        <xdr:cNvSpPr txBox="1">
          <a:spLocks noChangeArrowheads="1"/>
        </xdr:cNvSpPr>
      </xdr:nvSpPr>
      <xdr:spPr bwMode="auto">
        <a:xfrm>
          <a:off x="619125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420" name="Text Box 300">
          <a:extLst>
            <a:ext uri="{FF2B5EF4-FFF2-40B4-BE49-F238E27FC236}">
              <a16:creationId xmlns:a16="http://schemas.microsoft.com/office/drawing/2014/main" id="{00000000-0008-0000-0000-00002C15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422" name="Text Box 302">
          <a:extLst>
            <a:ext uri="{FF2B5EF4-FFF2-40B4-BE49-F238E27FC236}">
              <a16:creationId xmlns:a16="http://schemas.microsoft.com/office/drawing/2014/main" id="{00000000-0008-0000-0000-00002E15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424" name="Text Box 304">
          <a:extLst>
            <a:ext uri="{FF2B5EF4-FFF2-40B4-BE49-F238E27FC236}">
              <a16:creationId xmlns:a16="http://schemas.microsoft.com/office/drawing/2014/main" id="{00000000-0008-0000-0000-00003015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5426" name="Text Box 306">
          <a:extLst>
            <a:ext uri="{FF2B5EF4-FFF2-40B4-BE49-F238E27FC236}">
              <a16:creationId xmlns:a16="http://schemas.microsoft.com/office/drawing/2014/main" id="{00000000-0008-0000-0000-00003215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2" name="Rectangle 312">
          <a:extLst>
            <a:ext uri="{FF2B5EF4-FFF2-40B4-BE49-F238E27FC236}">
              <a16:creationId xmlns:a16="http://schemas.microsoft.com/office/drawing/2014/main" id="{00000000-0008-0000-0000-000038150000}"/>
            </a:ext>
          </a:extLst>
        </xdr:cNvPr>
        <xdr:cNvSpPr>
          <a:spLocks noChangeArrowheads="1"/>
        </xdr:cNvSpPr>
      </xdr:nvSpPr>
      <xdr:spPr bwMode="auto">
        <a:xfrm>
          <a:off x="4791075" y="33147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33" name="Text Box 313">
          <a:extLst>
            <a:ext uri="{FF2B5EF4-FFF2-40B4-BE49-F238E27FC236}">
              <a16:creationId xmlns:a16="http://schemas.microsoft.com/office/drawing/2014/main" id="{00000000-0008-0000-0000-000039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4" name="Text Box 314">
          <a:extLst>
            <a:ext uri="{FF2B5EF4-FFF2-40B4-BE49-F238E27FC236}">
              <a16:creationId xmlns:a16="http://schemas.microsoft.com/office/drawing/2014/main" id="{00000000-0008-0000-0000-00003A150000}"/>
            </a:ext>
          </a:extLst>
        </xdr:cNvPr>
        <xdr:cNvSpPr txBox="1">
          <a:spLocks noChangeArrowheads="1"/>
        </xdr:cNvSpPr>
      </xdr:nvSpPr>
      <xdr:spPr bwMode="auto">
        <a:xfrm>
          <a:off x="47910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5" name="Text Box 315">
          <a:extLst>
            <a:ext uri="{FF2B5EF4-FFF2-40B4-BE49-F238E27FC236}">
              <a16:creationId xmlns:a16="http://schemas.microsoft.com/office/drawing/2014/main" id="{00000000-0008-0000-0000-00003B150000}"/>
            </a:ext>
          </a:extLst>
        </xdr:cNvPr>
        <xdr:cNvSpPr txBox="1">
          <a:spLocks noChangeArrowheads="1"/>
        </xdr:cNvSpPr>
      </xdr:nvSpPr>
      <xdr:spPr bwMode="auto">
        <a:xfrm>
          <a:off x="47910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6" name="Text Box 316">
          <a:extLst>
            <a:ext uri="{FF2B5EF4-FFF2-40B4-BE49-F238E27FC236}">
              <a16:creationId xmlns:a16="http://schemas.microsoft.com/office/drawing/2014/main" id="{00000000-0008-0000-0000-00003C150000}"/>
            </a:ext>
          </a:extLst>
        </xdr:cNvPr>
        <xdr:cNvSpPr txBox="1">
          <a:spLocks noChangeArrowheads="1"/>
        </xdr:cNvSpPr>
      </xdr:nvSpPr>
      <xdr:spPr bwMode="auto">
        <a:xfrm>
          <a:off x="47910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7" name="Rectangle 317">
          <a:extLst>
            <a:ext uri="{FF2B5EF4-FFF2-40B4-BE49-F238E27FC236}">
              <a16:creationId xmlns:a16="http://schemas.microsoft.com/office/drawing/2014/main" id="{00000000-0008-0000-0000-00003D150000}"/>
            </a:ext>
          </a:extLst>
        </xdr:cNvPr>
        <xdr:cNvSpPr>
          <a:spLocks noChangeArrowheads="1"/>
        </xdr:cNvSpPr>
      </xdr:nvSpPr>
      <xdr:spPr bwMode="auto">
        <a:xfrm>
          <a:off x="47910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10</xdr:row>
      <xdr:rowOff>190500</xdr:rowOff>
    </xdr:from>
    <xdr:to>
      <xdr:col>10</xdr:col>
      <xdr:colOff>390525</xdr:colOff>
      <xdr:row>10</xdr:row>
      <xdr:rowOff>371475</xdr:rowOff>
    </xdr:to>
    <xdr:sp macro="" textlink="">
      <xdr:nvSpPr>
        <xdr:cNvPr id="5438" name="Text Box 318">
          <a:extLst>
            <a:ext uri="{FF2B5EF4-FFF2-40B4-BE49-F238E27FC236}">
              <a16:creationId xmlns:a16="http://schemas.microsoft.com/office/drawing/2014/main" id="{00000000-0008-0000-0000-00003E150000}"/>
            </a:ext>
          </a:extLst>
        </xdr:cNvPr>
        <xdr:cNvSpPr txBox="1">
          <a:spLocks noChangeArrowheads="1"/>
        </xdr:cNvSpPr>
      </xdr:nvSpPr>
      <xdr:spPr bwMode="auto">
        <a:xfrm>
          <a:off x="4791075" y="28098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39" name="Text Box 319">
          <a:extLst>
            <a:ext uri="{FF2B5EF4-FFF2-40B4-BE49-F238E27FC236}">
              <a16:creationId xmlns:a16="http://schemas.microsoft.com/office/drawing/2014/main" id="{00000000-0008-0000-0000-00003F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40" name="Rectangle 320">
          <a:extLst>
            <a:ext uri="{FF2B5EF4-FFF2-40B4-BE49-F238E27FC236}">
              <a16:creationId xmlns:a16="http://schemas.microsoft.com/office/drawing/2014/main" id="{00000000-0008-0000-0000-000040150000}"/>
            </a:ext>
          </a:extLst>
        </xdr:cNvPr>
        <xdr:cNvSpPr>
          <a:spLocks noChangeArrowheads="1"/>
        </xdr:cNvSpPr>
      </xdr:nvSpPr>
      <xdr:spPr bwMode="auto">
        <a:xfrm>
          <a:off x="47910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41" name="Text Box 321">
          <a:extLst>
            <a:ext uri="{FF2B5EF4-FFF2-40B4-BE49-F238E27FC236}">
              <a16:creationId xmlns:a16="http://schemas.microsoft.com/office/drawing/2014/main" id="{00000000-0008-0000-0000-000041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42" name="Rectangle 322">
          <a:extLst>
            <a:ext uri="{FF2B5EF4-FFF2-40B4-BE49-F238E27FC236}">
              <a16:creationId xmlns:a16="http://schemas.microsoft.com/office/drawing/2014/main" id="{00000000-0008-0000-0000-000042150000}"/>
            </a:ext>
          </a:extLst>
        </xdr:cNvPr>
        <xdr:cNvSpPr>
          <a:spLocks noChangeArrowheads="1"/>
        </xdr:cNvSpPr>
      </xdr:nvSpPr>
      <xdr:spPr bwMode="auto">
        <a:xfrm>
          <a:off x="47910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43" name="Text Box 323">
          <a:extLst>
            <a:ext uri="{FF2B5EF4-FFF2-40B4-BE49-F238E27FC236}">
              <a16:creationId xmlns:a16="http://schemas.microsoft.com/office/drawing/2014/main" id="{00000000-0008-0000-0000-000043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44" name="Rectangle 324">
          <a:extLst>
            <a:ext uri="{FF2B5EF4-FFF2-40B4-BE49-F238E27FC236}">
              <a16:creationId xmlns:a16="http://schemas.microsoft.com/office/drawing/2014/main" id="{00000000-0008-0000-0000-000044150000}"/>
            </a:ext>
          </a:extLst>
        </xdr:cNvPr>
        <xdr:cNvSpPr>
          <a:spLocks noChangeArrowheads="1"/>
        </xdr:cNvSpPr>
      </xdr:nvSpPr>
      <xdr:spPr bwMode="auto">
        <a:xfrm>
          <a:off x="47910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45" name="Text Box 325">
          <a:extLst>
            <a:ext uri="{FF2B5EF4-FFF2-40B4-BE49-F238E27FC236}">
              <a16:creationId xmlns:a16="http://schemas.microsoft.com/office/drawing/2014/main" id="{00000000-0008-0000-0000-000045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11</xdr:row>
      <xdr:rowOff>9525</xdr:rowOff>
    </xdr:to>
    <xdr:sp macro="" textlink="">
      <xdr:nvSpPr>
        <xdr:cNvPr id="5467" name="Text Box 347">
          <a:extLst>
            <a:ext uri="{FF2B5EF4-FFF2-40B4-BE49-F238E27FC236}">
              <a16:creationId xmlns:a16="http://schemas.microsoft.com/office/drawing/2014/main" id="{00000000-0008-0000-0000-00005B150000}"/>
            </a:ext>
          </a:extLst>
        </xdr:cNvPr>
        <xdr:cNvSpPr txBox="1">
          <a:spLocks noChangeArrowheads="1"/>
        </xdr:cNvSpPr>
      </xdr:nvSpPr>
      <xdr:spPr bwMode="auto">
        <a:xfrm>
          <a:off x="619125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69" name="Rectangle 349">
          <a:extLst>
            <a:ext uri="{FF2B5EF4-FFF2-40B4-BE49-F238E27FC236}">
              <a16:creationId xmlns:a16="http://schemas.microsoft.com/office/drawing/2014/main" id="{00000000-0008-0000-0000-00005D150000}"/>
            </a:ext>
          </a:extLst>
        </xdr:cNvPr>
        <xdr:cNvSpPr>
          <a:spLocks noChangeArrowheads="1"/>
        </xdr:cNvSpPr>
      </xdr:nvSpPr>
      <xdr:spPr bwMode="auto">
        <a:xfrm>
          <a:off x="6191250" y="33147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70" name="Text Box 350">
          <a:extLst>
            <a:ext uri="{FF2B5EF4-FFF2-40B4-BE49-F238E27FC236}">
              <a16:creationId xmlns:a16="http://schemas.microsoft.com/office/drawing/2014/main" id="{00000000-0008-0000-0000-00005E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1" name="Text Box 351">
          <a:extLst>
            <a:ext uri="{FF2B5EF4-FFF2-40B4-BE49-F238E27FC236}">
              <a16:creationId xmlns:a16="http://schemas.microsoft.com/office/drawing/2014/main" id="{00000000-0008-0000-0000-00005F150000}"/>
            </a:ext>
          </a:extLst>
        </xdr:cNvPr>
        <xdr:cNvSpPr txBox="1">
          <a:spLocks noChangeArrowheads="1"/>
        </xdr:cNvSpPr>
      </xdr:nvSpPr>
      <xdr:spPr bwMode="auto">
        <a:xfrm>
          <a:off x="6191250"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2" name="Text Box 352">
          <a:extLst>
            <a:ext uri="{FF2B5EF4-FFF2-40B4-BE49-F238E27FC236}">
              <a16:creationId xmlns:a16="http://schemas.microsoft.com/office/drawing/2014/main" id="{00000000-0008-0000-0000-000060150000}"/>
            </a:ext>
          </a:extLst>
        </xdr:cNvPr>
        <xdr:cNvSpPr txBox="1">
          <a:spLocks noChangeArrowheads="1"/>
        </xdr:cNvSpPr>
      </xdr:nvSpPr>
      <xdr:spPr bwMode="auto">
        <a:xfrm>
          <a:off x="6191250"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3" name="Text Box 353">
          <a:extLst>
            <a:ext uri="{FF2B5EF4-FFF2-40B4-BE49-F238E27FC236}">
              <a16:creationId xmlns:a16="http://schemas.microsoft.com/office/drawing/2014/main" id="{00000000-0008-0000-0000-000061150000}"/>
            </a:ext>
          </a:extLst>
        </xdr:cNvPr>
        <xdr:cNvSpPr txBox="1">
          <a:spLocks noChangeArrowheads="1"/>
        </xdr:cNvSpPr>
      </xdr:nvSpPr>
      <xdr:spPr bwMode="auto">
        <a:xfrm>
          <a:off x="6191250"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4" name="Rectangle 354">
          <a:extLst>
            <a:ext uri="{FF2B5EF4-FFF2-40B4-BE49-F238E27FC236}">
              <a16:creationId xmlns:a16="http://schemas.microsoft.com/office/drawing/2014/main" id="{00000000-0008-0000-0000-000062150000}"/>
            </a:ext>
          </a:extLst>
        </xdr:cNvPr>
        <xdr:cNvSpPr>
          <a:spLocks noChangeArrowheads="1"/>
        </xdr:cNvSpPr>
      </xdr:nvSpPr>
      <xdr:spPr bwMode="auto">
        <a:xfrm>
          <a:off x="6191250"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10</xdr:row>
      <xdr:rowOff>190500</xdr:rowOff>
    </xdr:from>
    <xdr:to>
      <xdr:col>13</xdr:col>
      <xdr:colOff>390525</xdr:colOff>
      <xdr:row>10</xdr:row>
      <xdr:rowOff>371475</xdr:rowOff>
    </xdr:to>
    <xdr:sp macro="" textlink="">
      <xdr:nvSpPr>
        <xdr:cNvPr id="5475" name="Text Box 355">
          <a:extLst>
            <a:ext uri="{FF2B5EF4-FFF2-40B4-BE49-F238E27FC236}">
              <a16:creationId xmlns:a16="http://schemas.microsoft.com/office/drawing/2014/main" id="{00000000-0008-0000-0000-000063150000}"/>
            </a:ext>
          </a:extLst>
        </xdr:cNvPr>
        <xdr:cNvSpPr txBox="1">
          <a:spLocks noChangeArrowheads="1"/>
        </xdr:cNvSpPr>
      </xdr:nvSpPr>
      <xdr:spPr bwMode="auto">
        <a:xfrm>
          <a:off x="6191250" y="28098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76" name="Text Box 356">
          <a:extLst>
            <a:ext uri="{FF2B5EF4-FFF2-40B4-BE49-F238E27FC236}">
              <a16:creationId xmlns:a16="http://schemas.microsoft.com/office/drawing/2014/main" id="{00000000-0008-0000-0000-000064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7" name="Rectangle 357">
          <a:extLst>
            <a:ext uri="{FF2B5EF4-FFF2-40B4-BE49-F238E27FC236}">
              <a16:creationId xmlns:a16="http://schemas.microsoft.com/office/drawing/2014/main" id="{00000000-0008-0000-0000-000065150000}"/>
            </a:ext>
          </a:extLst>
        </xdr:cNvPr>
        <xdr:cNvSpPr>
          <a:spLocks noChangeArrowheads="1"/>
        </xdr:cNvSpPr>
      </xdr:nvSpPr>
      <xdr:spPr bwMode="auto">
        <a:xfrm>
          <a:off x="6191250"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78" name="Text Box 358">
          <a:extLst>
            <a:ext uri="{FF2B5EF4-FFF2-40B4-BE49-F238E27FC236}">
              <a16:creationId xmlns:a16="http://schemas.microsoft.com/office/drawing/2014/main" id="{00000000-0008-0000-0000-000066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9" name="Rectangle 359">
          <a:extLst>
            <a:ext uri="{FF2B5EF4-FFF2-40B4-BE49-F238E27FC236}">
              <a16:creationId xmlns:a16="http://schemas.microsoft.com/office/drawing/2014/main" id="{00000000-0008-0000-0000-000067150000}"/>
            </a:ext>
          </a:extLst>
        </xdr:cNvPr>
        <xdr:cNvSpPr>
          <a:spLocks noChangeArrowheads="1"/>
        </xdr:cNvSpPr>
      </xdr:nvSpPr>
      <xdr:spPr bwMode="auto">
        <a:xfrm>
          <a:off x="6191250"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80" name="Text Box 360">
          <a:extLst>
            <a:ext uri="{FF2B5EF4-FFF2-40B4-BE49-F238E27FC236}">
              <a16:creationId xmlns:a16="http://schemas.microsoft.com/office/drawing/2014/main" id="{00000000-0008-0000-0000-000068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81" name="Rectangle 361">
          <a:extLst>
            <a:ext uri="{FF2B5EF4-FFF2-40B4-BE49-F238E27FC236}">
              <a16:creationId xmlns:a16="http://schemas.microsoft.com/office/drawing/2014/main" id="{00000000-0008-0000-0000-000069150000}"/>
            </a:ext>
          </a:extLst>
        </xdr:cNvPr>
        <xdr:cNvSpPr>
          <a:spLocks noChangeArrowheads="1"/>
        </xdr:cNvSpPr>
      </xdr:nvSpPr>
      <xdr:spPr bwMode="auto">
        <a:xfrm>
          <a:off x="6191250"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82" name="Text Box 362">
          <a:extLst>
            <a:ext uri="{FF2B5EF4-FFF2-40B4-BE49-F238E27FC236}">
              <a16:creationId xmlns:a16="http://schemas.microsoft.com/office/drawing/2014/main" id="{00000000-0008-0000-0000-00006A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10</xdr:row>
      <xdr:rowOff>695325</xdr:rowOff>
    </xdr:from>
    <xdr:to>
      <xdr:col>19</xdr:col>
      <xdr:colOff>390525</xdr:colOff>
      <xdr:row>11</xdr:row>
      <xdr:rowOff>9525</xdr:rowOff>
    </xdr:to>
    <xdr:sp macro="" textlink="">
      <xdr:nvSpPr>
        <xdr:cNvPr id="5484" name="Text Box 364">
          <a:extLst>
            <a:ext uri="{FF2B5EF4-FFF2-40B4-BE49-F238E27FC236}">
              <a16:creationId xmlns:a16="http://schemas.microsoft.com/office/drawing/2014/main" id="{00000000-0008-0000-0000-00006C150000}"/>
            </a:ext>
          </a:extLst>
        </xdr:cNvPr>
        <xdr:cNvSpPr txBox="1">
          <a:spLocks noChangeArrowheads="1"/>
        </xdr:cNvSpPr>
      </xdr:nvSpPr>
      <xdr:spPr bwMode="auto">
        <a:xfrm>
          <a:off x="899160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11</xdr:row>
      <xdr:rowOff>9525</xdr:rowOff>
    </xdr:to>
    <xdr:sp macro="" textlink="">
      <xdr:nvSpPr>
        <xdr:cNvPr id="5488" name="Text Box 368">
          <a:extLst>
            <a:ext uri="{FF2B5EF4-FFF2-40B4-BE49-F238E27FC236}">
              <a16:creationId xmlns:a16="http://schemas.microsoft.com/office/drawing/2014/main" id="{00000000-0008-0000-0000-000070150000}"/>
            </a:ext>
          </a:extLst>
        </xdr:cNvPr>
        <xdr:cNvSpPr txBox="1">
          <a:spLocks noChangeArrowheads="1"/>
        </xdr:cNvSpPr>
      </xdr:nvSpPr>
      <xdr:spPr bwMode="auto">
        <a:xfrm>
          <a:off x="47910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10</xdr:row>
      <xdr:rowOff>695325</xdr:rowOff>
    </xdr:from>
    <xdr:to>
      <xdr:col>16</xdr:col>
      <xdr:colOff>390525</xdr:colOff>
      <xdr:row>11</xdr:row>
      <xdr:rowOff>9525</xdr:rowOff>
    </xdr:to>
    <xdr:sp macro="" textlink="">
      <xdr:nvSpPr>
        <xdr:cNvPr id="5493" name="Text Box 373">
          <a:extLst>
            <a:ext uri="{FF2B5EF4-FFF2-40B4-BE49-F238E27FC236}">
              <a16:creationId xmlns:a16="http://schemas.microsoft.com/office/drawing/2014/main" id="{00000000-0008-0000-0000-000075150000}"/>
            </a:ext>
          </a:extLst>
        </xdr:cNvPr>
        <xdr:cNvSpPr txBox="1">
          <a:spLocks noChangeArrowheads="1"/>
        </xdr:cNvSpPr>
      </xdr:nvSpPr>
      <xdr:spPr bwMode="auto">
        <a:xfrm>
          <a:off x="759142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9525</xdr:rowOff>
    </xdr:to>
    <xdr:sp macro="" textlink="">
      <xdr:nvSpPr>
        <xdr:cNvPr id="5498" name="Text Box 378">
          <a:extLst>
            <a:ext uri="{FF2B5EF4-FFF2-40B4-BE49-F238E27FC236}">
              <a16:creationId xmlns:a16="http://schemas.microsoft.com/office/drawing/2014/main" id="{00000000-0008-0000-0000-00007A150000}"/>
            </a:ext>
          </a:extLst>
        </xdr:cNvPr>
        <xdr:cNvSpPr txBox="1">
          <a:spLocks noChangeArrowheads="1"/>
        </xdr:cNvSpPr>
      </xdr:nvSpPr>
      <xdr:spPr bwMode="auto">
        <a:xfrm>
          <a:off x="103917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5504" name="Text Box 384">
          <a:extLst>
            <a:ext uri="{FF2B5EF4-FFF2-40B4-BE49-F238E27FC236}">
              <a16:creationId xmlns:a16="http://schemas.microsoft.com/office/drawing/2014/main" id="{00000000-0008-0000-0000-00008015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13</xdr:row>
      <xdr:rowOff>704850</xdr:rowOff>
    </xdr:to>
    <xdr:sp macro="" textlink="">
      <xdr:nvSpPr>
        <xdr:cNvPr id="5505" name="Rectangle 385">
          <a:extLst>
            <a:ext uri="{FF2B5EF4-FFF2-40B4-BE49-F238E27FC236}">
              <a16:creationId xmlns:a16="http://schemas.microsoft.com/office/drawing/2014/main" id="{00000000-0008-0000-0000-000081150000}"/>
            </a:ext>
          </a:extLst>
        </xdr:cNvPr>
        <xdr:cNvSpPr>
          <a:spLocks noChangeArrowheads="1"/>
        </xdr:cNvSpPr>
      </xdr:nvSpPr>
      <xdr:spPr bwMode="auto">
        <a:xfrm>
          <a:off x="199072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13</xdr:row>
      <xdr:rowOff>190500</xdr:rowOff>
    </xdr:from>
    <xdr:to>
      <xdr:col>4</xdr:col>
      <xdr:colOff>390525</xdr:colOff>
      <xdr:row>13</xdr:row>
      <xdr:rowOff>371475</xdr:rowOff>
    </xdr:to>
    <xdr:sp macro="" textlink="">
      <xdr:nvSpPr>
        <xdr:cNvPr id="5506" name="Text Box 386">
          <a:extLst>
            <a:ext uri="{FF2B5EF4-FFF2-40B4-BE49-F238E27FC236}">
              <a16:creationId xmlns:a16="http://schemas.microsoft.com/office/drawing/2014/main" id="{00000000-0008-0000-0000-000082150000}"/>
            </a:ext>
          </a:extLst>
        </xdr:cNvPr>
        <xdr:cNvSpPr txBox="1">
          <a:spLocks noChangeArrowheads="1"/>
        </xdr:cNvSpPr>
      </xdr:nvSpPr>
      <xdr:spPr bwMode="auto">
        <a:xfrm>
          <a:off x="199072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5507" name="Text Box 387">
          <a:extLst>
            <a:ext uri="{FF2B5EF4-FFF2-40B4-BE49-F238E27FC236}">
              <a16:creationId xmlns:a16="http://schemas.microsoft.com/office/drawing/2014/main" id="{00000000-0008-0000-0000-00008315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5510" name="Text Box 390">
          <a:extLst>
            <a:ext uri="{FF2B5EF4-FFF2-40B4-BE49-F238E27FC236}">
              <a16:creationId xmlns:a16="http://schemas.microsoft.com/office/drawing/2014/main" id="{00000000-0008-0000-0000-00008615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13</xdr:row>
      <xdr:rowOff>704850</xdr:rowOff>
    </xdr:to>
    <xdr:sp macro="" textlink="">
      <xdr:nvSpPr>
        <xdr:cNvPr id="5511" name="Rectangle 391">
          <a:extLst>
            <a:ext uri="{FF2B5EF4-FFF2-40B4-BE49-F238E27FC236}">
              <a16:creationId xmlns:a16="http://schemas.microsoft.com/office/drawing/2014/main" id="{00000000-0008-0000-0000-000087150000}"/>
            </a:ext>
          </a:extLst>
        </xdr:cNvPr>
        <xdr:cNvSpPr>
          <a:spLocks noChangeArrowheads="1"/>
        </xdr:cNvSpPr>
      </xdr:nvSpPr>
      <xdr:spPr bwMode="auto">
        <a:xfrm>
          <a:off x="479107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190500</xdr:rowOff>
    </xdr:from>
    <xdr:to>
      <xdr:col>10</xdr:col>
      <xdr:colOff>390525</xdr:colOff>
      <xdr:row>13</xdr:row>
      <xdr:rowOff>371475</xdr:rowOff>
    </xdr:to>
    <xdr:sp macro="" textlink="">
      <xdr:nvSpPr>
        <xdr:cNvPr id="5512" name="Text Box 392">
          <a:extLst>
            <a:ext uri="{FF2B5EF4-FFF2-40B4-BE49-F238E27FC236}">
              <a16:creationId xmlns:a16="http://schemas.microsoft.com/office/drawing/2014/main" id="{00000000-0008-0000-0000-000088150000}"/>
            </a:ext>
          </a:extLst>
        </xdr:cNvPr>
        <xdr:cNvSpPr txBox="1">
          <a:spLocks noChangeArrowheads="1"/>
        </xdr:cNvSpPr>
      </xdr:nvSpPr>
      <xdr:spPr bwMode="auto">
        <a:xfrm>
          <a:off x="47910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5513" name="Text Box 393">
          <a:extLst>
            <a:ext uri="{FF2B5EF4-FFF2-40B4-BE49-F238E27FC236}">
              <a16:creationId xmlns:a16="http://schemas.microsoft.com/office/drawing/2014/main" id="{00000000-0008-0000-0000-00008915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515" name="Text Box 395">
          <a:extLst>
            <a:ext uri="{FF2B5EF4-FFF2-40B4-BE49-F238E27FC236}">
              <a16:creationId xmlns:a16="http://schemas.microsoft.com/office/drawing/2014/main" id="{00000000-0008-0000-0000-00008B15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5517" name="Text Box 397">
          <a:extLst>
            <a:ext uri="{FF2B5EF4-FFF2-40B4-BE49-F238E27FC236}">
              <a16:creationId xmlns:a16="http://schemas.microsoft.com/office/drawing/2014/main" id="{00000000-0008-0000-0000-00008D15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520" name="Text Box 400">
          <a:extLst>
            <a:ext uri="{FF2B5EF4-FFF2-40B4-BE49-F238E27FC236}">
              <a16:creationId xmlns:a16="http://schemas.microsoft.com/office/drawing/2014/main" id="{00000000-0008-0000-0000-00009015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13</xdr:row>
      <xdr:rowOff>704850</xdr:rowOff>
    </xdr:to>
    <xdr:sp macro="" textlink="">
      <xdr:nvSpPr>
        <xdr:cNvPr id="5521" name="Rectangle 401">
          <a:extLst>
            <a:ext uri="{FF2B5EF4-FFF2-40B4-BE49-F238E27FC236}">
              <a16:creationId xmlns:a16="http://schemas.microsoft.com/office/drawing/2014/main" id="{00000000-0008-0000-0000-000091150000}"/>
            </a:ext>
          </a:extLst>
        </xdr:cNvPr>
        <xdr:cNvSpPr>
          <a:spLocks noChangeArrowheads="1"/>
        </xdr:cNvSpPr>
      </xdr:nvSpPr>
      <xdr:spPr bwMode="auto">
        <a:xfrm>
          <a:off x="61912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190500</xdr:rowOff>
    </xdr:from>
    <xdr:to>
      <xdr:col>13</xdr:col>
      <xdr:colOff>390525</xdr:colOff>
      <xdr:row>13</xdr:row>
      <xdr:rowOff>371475</xdr:rowOff>
    </xdr:to>
    <xdr:sp macro="" textlink="">
      <xdr:nvSpPr>
        <xdr:cNvPr id="5522" name="Text Box 402">
          <a:extLst>
            <a:ext uri="{FF2B5EF4-FFF2-40B4-BE49-F238E27FC236}">
              <a16:creationId xmlns:a16="http://schemas.microsoft.com/office/drawing/2014/main" id="{00000000-0008-0000-0000-000092150000}"/>
            </a:ext>
          </a:extLst>
        </xdr:cNvPr>
        <xdr:cNvSpPr txBox="1">
          <a:spLocks noChangeArrowheads="1"/>
        </xdr:cNvSpPr>
      </xdr:nvSpPr>
      <xdr:spPr bwMode="auto">
        <a:xfrm>
          <a:off x="61912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523" name="Text Box 403">
          <a:extLst>
            <a:ext uri="{FF2B5EF4-FFF2-40B4-BE49-F238E27FC236}">
              <a16:creationId xmlns:a16="http://schemas.microsoft.com/office/drawing/2014/main" id="{00000000-0008-0000-0000-00009315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5526" name="Text Box 406">
          <a:extLst>
            <a:ext uri="{FF2B5EF4-FFF2-40B4-BE49-F238E27FC236}">
              <a16:creationId xmlns:a16="http://schemas.microsoft.com/office/drawing/2014/main" id="{00000000-0008-0000-0000-00009615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5528" name="Text Box 408">
          <a:extLst>
            <a:ext uri="{FF2B5EF4-FFF2-40B4-BE49-F238E27FC236}">
              <a16:creationId xmlns:a16="http://schemas.microsoft.com/office/drawing/2014/main" id="{00000000-0008-0000-0000-00009815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17</xdr:row>
      <xdr:rowOff>19050</xdr:rowOff>
    </xdr:to>
    <xdr:sp macro="" textlink="">
      <xdr:nvSpPr>
        <xdr:cNvPr id="5530" name="Text Box 410">
          <a:extLst>
            <a:ext uri="{FF2B5EF4-FFF2-40B4-BE49-F238E27FC236}">
              <a16:creationId xmlns:a16="http://schemas.microsoft.com/office/drawing/2014/main" id="{00000000-0008-0000-0000-00009A150000}"/>
            </a:ext>
          </a:extLst>
        </xdr:cNvPr>
        <xdr:cNvSpPr txBox="1">
          <a:spLocks noChangeArrowheads="1"/>
        </xdr:cNvSpPr>
      </xdr:nvSpPr>
      <xdr:spPr bwMode="auto">
        <a:xfrm>
          <a:off x="5905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16</xdr:row>
      <xdr:rowOff>704850</xdr:rowOff>
    </xdr:to>
    <xdr:sp macro="" textlink="">
      <xdr:nvSpPr>
        <xdr:cNvPr id="5531" name="Rectangle 411">
          <a:extLst>
            <a:ext uri="{FF2B5EF4-FFF2-40B4-BE49-F238E27FC236}">
              <a16:creationId xmlns:a16="http://schemas.microsoft.com/office/drawing/2014/main" id="{00000000-0008-0000-0000-00009B150000}"/>
            </a:ext>
          </a:extLst>
        </xdr:cNvPr>
        <xdr:cNvSpPr>
          <a:spLocks noChangeArrowheads="1"/>
        </xdr:cNvSpPr>
      </xdr:nvSpPr>
      <xdr:spPr bwMode="auto">
        <a:xfrm>
          <a:off x="5905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190500</xdr:rowOff>
    </xdr:from>
    <xdr:to>
      <xdr:col>1</xdr:col>
      <xdr:colOff>390525</xdr:colOff>
      <xdr:row>16</xdr:row>
      <xdr:rowOff>371475</xdr:rowOff>
    </xdr:to>
    <xdr:sp macro="" textlink="">
      <xdr:nvSpPr>
        <xdr:cNvPr id="5532" name="Text Box 412">
          <a:extLst>
            <a:ext uri="{FF2B5EF4-FFF2-40B4-BE49-F238E27FC236}">
              <a16:creationId xmlns:a16="http://schemas.microsoft.com/office/drawing/2014/main" id="{00000000-0008-0000-0000-00009C150000}"/>
            </a:ext>
          </a:extLst>
        </xdr:cNvPr>
        <xdr:cNvSpPr txBox="1">
          <a:spLocks noChangeArrowheads="1"/>
        </xdr:cNvSpPr>
      </xdr:nvSpPr>
      <xdr:spPr bwMode="auto">
        <a:xfrm>
          <a:off x="5905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17</xdr:row>
      <xdr:rowOff>19050</xdr:rowOff>
    </xdr:to>
    <xdr:sp macro="" textlink="">
      <xdr:nvSpPr>
        <xdr:cNvPr id="5533" name="Text Box 413">
          <a:extLst>
            <a:ext uri="{FF2B5EF4-FFF2-40B4-BE49-F238E27FC236}">
              <a16:creationId xmlns:a16="http://schemas.microsoft.com/office/drawing/2014/main" id="{00000000-0008-0000-0000-00009D150000}"/>
            </a:ext>
          </a:extLst>
        </xdr:cNvPr>
        <xdr:cNvSpPr txBox="1">
          <a:spLocks noChangeArrowheads="1"/>
        </xdr:cNvSpPr>
      </xdr:nvSpPr>
      <xdr:spPr bwMode="auto">
        <a:xfrm>
          <a:off x="5905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657" name="Text Box 537">
          <a:extLst>
            <a:ext uri="{FF2B5EF4-FFF2-40B4-BE49-F238E27FC236}">
              <a16:creationId xmlns:a16="http://schemas.microsoft.com/office/drawing/2014/main" id="{00000000-0008-0000-0000-00001916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5658" name="Rectangle 538">
          <a:extLst>
            <a:ext uri="{FF2B5EF4-FFF2-40B4-BE49-F238E27FC236}">
              <a16:creationId xmlns:a16="http://schemas.microsoft.com/office/drawing/2014/main" id="{00000000-0008-0000-0000-00001A16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5659" name="Text Box 539">
          <a:extLst>
            <a:ext uri="{FF2B5EF4-FFF2-40B4-BE49-F238E27FC236}">
              <a16:creationId xmlns:a16="http://schemas.microsoft.com/office/drawing/2014/main" id="{00000000-0008-0000-0000-00001B16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660" name="Text Box 540">
          <a:extLst>
            <a:ext uri="{FF2B5EF4-FFF2-40B4-BE49-F238E27FC236}">
              <a16:creationId xmlns:a16="http://schemas.microsoft.com/office/drawing/2014/main" id="{00000000-0008-0000-0000-00001C16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5661" name="Rectangle 541">
          <a:extLst>
            <a:ext uri="{FF2B5EF4-FFF2-40B4-BE49-F238E27FC236}">
              <a16:creationId xmlns:a16="http://schemas.microsoft.com/office/drawing/2014/main" id="{00000000-0008-0000-0000-00001D16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662" name="Text Box 542">
          <a:extLst>
            <a:ext uri="{FF2B5EF4-FFF2-40B4-BE49-F238E27FC236}">
              <a16:creationId xmlns:a16="http://schemas.microsoft.com/office/drawing/2014/main" id="{00000000-0008-0000-0000-00001E16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5663" name="Rectangle 543">
          <a:extLst>
            <a:ext uri="{FF2B5EF4-FFF2-40B4-BE49-F238E27FC236}">
              <a16:creationId xmlns:a16="http://schemas.microsoft.com/office/drawing/2014/main" id="{00000000-0008-0000-0000-00001F16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664" name="Text Box 544">
          <a:extLst>
            <a:ext uri="{FF2B5EF4-FFF2-40B4-BE49-F238E27FC236}">
              <a16:creationId xmlns:a16="http://schemas.microsoft.com/office/drawing/2014/main" id="{00000000-0008-0000-0000-00002016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5666" name="Text Box 546">
          <a:extLst>
            <a:ext uri="{FF2B5EF4-FFF2-40B4-BE49-F238E27FC236}">
              <a16:creationId xmlns:a16="http://schemas.microsoft.com/office/drawing/2014/main" id="{00000000-0008-0000-0000-00002216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16</xdr:row>
      <xdr:rowOff>704850</xdr:rowOff>
    </xdr:to>
    <xdr:sp macro="" textlink="">
      <xdr:nvSpPr>
        <xdr:cNvPr id="5667" name="Rectangle 547">
          <a:extLst>
            <a:ext uri="{FF2B5EF4-FFF2-40B4-BE49-F238E27FC236}">
              <a16:creationId xmlns:a16="http://schemas.microsoft.com/office/drawing/2014/main" id="{00000000-0008-0000-0000-000023160000}"/>
            </a:ext>
          </a:extLst>
        </xdr:cNvPr>
        <xdr:cNvSpPr>
          <a:spLocks noChangeArrowheads="1"/>
        </xdr:cNvSpPr>
      </xdr:nvSpPr>
      <xdr:spPr bwMode="auto">
        <a:xfrm>
          <a:off x="19907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5668" name="Text Box 548">
          <a:extLst>
            <a:ext uri="{FF2B5EF4-FFF2-40B4-BE49-F238E27FC236}">
              <a16:creationId xmlns:a16="http://schemas.microsoft.com/office/drawing/2014/main" id="{00000000-0008-0000-0000-00002416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5669" name="Text Box 549">
          <a:extLst>
            <a:ext uri="{FF2B5EF4-FFF2-40B4-BE49-F238E27FC236}">
              <a16:creationId xmlns:a16="http://schemas.microsoft.com/office/drawing/2014/main" id="{00000000-0008-0000-0000-00002516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672" name="Text Box 552">
          <a:extLst>
            <a:ext uri="{FF2B5EF4-FFF2-40B4-BE49-F238E27FC236}">
              <a16:creationId xmlns:a16="http://schemas.microsoft.com/office/drawing/2014/main" id="{00000000-0008-0000-0000-00002816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5673" name="Rectangle 553">
          <a:extLst>
            <a:ext uri="{FF2B5EF4-FFF2-40B4-BE49-F238E27FC236}">
              <a16:creationId xmlns:a16="http://schemas.microsoft.com/office/drawing/2014/main" id="{00000000-0008-0000-0000-00002916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5674" name="Text Box 554">
          <a:extLst>
            <a:ext uri="{FF2B5EF4-FFF2-40B4-BE49-F238E27FC236}">
              <a16:creationId xmlns:a16="http://schemas.microsoft.com/office/drawing/2014/main" id="{00000000-0008-0000-0000-00002A16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675" name="Text Box 555">
          <a:extLst>
            <a:ext uri="{FF2B5EF4-FFF2-40B4-BE49-F238E27FC236}">
              <a16:creationId xmlns:a16="http://schemas.microsoft.com/office/drawing/2014/main" id="{00000000-0008-0000-0000-00002B16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5676" name="Rectangle 556">
          <a:extLst>
            <a:ext uri="{FF2B5EF4-FFF2-40B4-BE49-F238E27FC236}">
              <a16:creationId xmlns:a16="http://schemas.microsoft.com/office/drawing/2014/main" id="{00000000-0008-0000-0000-00002C16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677" name="Text Box 557">
          <a:extLst>
            <a:ext uri="{FF2B5EF4-FFF2-40B4-BE49-F238E27FC236}">
              <a16:creationId xmlns:a16="http://schemas.microsoft.com/office/drawing/2014/main" id="{00000000-0008-0000-0000-00002D16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5678" name="Rectangle 558">
          <a:extLst>
            <a:ext uri="{FF2B5EF4-FFF2-40B4-BE49-F238E27FC236}">
              <a16:creationId xmlns:a16="http://schemas.microsoft.com/office/drawing/2014/main" id="{00000000-0008-0000-0000-00002E16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679" name="Text Box 559">
          <a:extLst>
            <a:ext uri="{FF2B5EF4-FFF2-40B4-BE49-F238E27FC236}">
              <a16:creationId xmlns:a16="http://schemas.microsoft.com/office/drawing/2014/main" id="{00000000-0008-0000-0000-00002F16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5681" name="Text Box 561">
          <a:extLst>
            <a:ext uri="{FF2B5EF4-FFF2-40B4-BE49-F238E27FC236}">
              <a16:creationId xmlns:a16="http://schemas.microsoft.com/office/drawing/2014/main" id="{00000000-0008-0000-0000-00003116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16</xdr:row>
      <xdr:rowOff>704850</xdr:rowOff>
    </xdr:to>
    <xdr:sp macro="" textlink="">
      <xdr:nvSpPr>
        <xdr:cNvPr id="5682" name="Rectangle 562">
          <a:extLst>
            <a:ext uri="{FF2B5EF4-FFF2-40B4-BE49-F238E27FC236}">
              <a16:creationId xmlns:a16="http://schemas.microsoft.com/office/drawing/2014/main" id="{00000000-0008-0000-0000-000032160000}"/>
            </a:ext>
          </a:extLst>
        </xdr:cNvPr>
        <xdr:cNvSpPr>
          <a:spLocks noChangeArrowheads="1"/>
        </xdr:cNvSpPr>
      </xdr:nvSpPr>
      <xdr:spPr bwMode="auto">
        <a:xfrm>
          <a:off x="33909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5683" name="Text Box 563">
          <a:extLst>
            <a:ext uri="{FF2B5EF4-FFF2-40B4-BE49-F238E27FC236}">
              <a16:creationId xmlns:a16="http://schemas.microsoft.com/office/drawing/2014/main" id="{00000000-0008-0000-0000-00003316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5684" name="Text Box 564">
          <a:extLst>
            <a:ext uri="{FF2B5EF4-FFF2-40B4-BE49-F238E27FC236}">
              <a16:creationId xmlns:a16="http://schemas.microsoft.com/office/drawing/2014/main" id="{00000000-0008-0000-0000-00003416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687" name="Text Box 567">
          <a:extLst>
            <a:ext uri="{FF2B5EF4-FFF2-40B4-BE49-F238E27FC236}">
              <a16:creationId xmlns:a16="http://schemas.microsoft.com/office/drawing/2014/main" id="{00000000-0008-0000-0000-00003716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5688" name="Rectangle 568">
          <a:extLst>
            <a:ext uri="{FF2B5EF4-FFF2-40B4-BE49-F238E27FC236}">
              <a16:creationId xmlns:a16="http://schemas.microsoft.com/office/drawing/2014/main" id="{00000000-0008-0000-0000-00003816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5689" name="Text Box 569">
          <a:extLst>
            <a:ext uri="{FF2B5EF4-FFF2-40B4-BE49-F238E27FC236}">
              <a16:creationId xmlns:a16="http://schemas.microsoft.com/office/drawing/2014/main" id="{00000000-0008-0000-0000-00003916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690" name="Text Box 570">
          <a:extLst>
            <a:ext uri="{FF2B5EF4-FFF2-40B4-BE49-F238E27FC236}">
              <a16:creationId xmlns:a16="http://schemas.microsoft.com/office/drawing/2014/main" id="{00000000-0008-0000-0000-00003A16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5691" name="Rectangle 571">
          <a:extLst>
            <a:ext uri="{FF2B5EF4-FFF2-40B4-BE49-F238E27FC236}">
              <a16:creationId xmlns:a16="http://schemas.microsoft.com/office/drawing/2014/main" id="{00000000-0008-0000-0000-00003B16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692" name="Text Box 572">
          <a:extLst>
            <a:ext uri="{FF2B5EF4-FFF2-40B4-BE49-F238E27FC236}">
              <a16:creationId xmlns:a16="http://schemas.microsoft.com/office/drawing/2014/main" id="{00000000-0008-0000-0000-00003C16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5693" name="Rectangle 573">
          <a:extLst>
            <a:ext uri="{FF2B5EF4-FFF2-40B4-BE49-F238E27FC236}">
              <a16:creationId xmlns:a16="http://schemas.microsoft.com/office/drawing/2014/main" id="{00000000-0008-0000-0000-00003D16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694" name="Text Box 574">
          <a:extLst>
            <a:ext uri="{FF2B5EF4-FFF2-40B4-BE49-F238E27FC236}">
              <a16:creationId xmlns:a16="http://schemas.microsoft.com/office/drawing/2014/main" id="{00000000-0008-0000-0000-00003E16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5696" name="Text Box 576">
          <a:extLst>
            <a:ext uri="{FF2B5EF4-FFF2-40B4-BE49-F238E27FC236}">
              <a16:creationId xmlns:a16="http://schemas.microsoft.com/office/drawing/2014/main" id="{00000000-0008-0000-0000-00004016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5697" name="Rectangle 577">
          <a:extLst>
            <a:ext uri="{FF2B5EF4-FFF2-40B4-BE49-F238E27FC236}">
              <a16:creationId xmlns:a16="http://schemas.microsoft.com/office/drawing/2014/main" id="{00000000-0008-0000-0000-00004116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5698" name="Text Box 578">
          <a:extLst>
            <a:ext uri="{FF2B5EF4-FFF2-40B4-BE49-F238E27FC236}">
              <a16:creationId xmlns:a16="http://schemas.microsoft.com/office/drawing/2014/main" id="{00000000-0008-0000-0000-00004216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5699" name="Text Box 579">
          <a:extLst>
            <a:ext uri="{FF2B5EF4-FFF2-40B4-BE49-F238E27FC236}">
              <a16:creationId xmlns:a16="http://schemas.microsoft.com/office/drawing/2014/main" id="{00000000-0008-0000-0000-00004316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702" name="Text Box 582">
          <a:extLst>
            <a:ext uri="{FF2B5EF4-FFF2-40B4-BE49-F238E27FC236}">
              <a16:creationId xmlns:a16="http://schemas.microsoft.com/office/drawing/2014/main" id="{00000000-0008-0000-0000-00004616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5703" name="Rectangle 583">
          <a:extLst>
            <a:ext uri="{FF2B5EF4-FFF2-40B4-BE49-F238E27FC236}">
              <a16:creationId xmlns:a16="http://schemas.microsoft.com/office/drawing/2014/main" id="{00000000-0008-0000-0000-00004716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5704" name="Text Box 584">
          <a:extLst>
            <a:ext uri="{FF2B5EF4-FFF2-40B4-BE49-F238E27FC236}">
              <a16:creationId xmlns:a16="http://schemas.microsoft.com/office/drawing/2014/main" id="{00000000-0008-0000-0000-00004816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705" name="Text Box 585">
          <a:extLst>
            <a:ext uri="{FF2B5EF4-FFF2-40B4-BE49-F238E27FC236}">
              <a16:creationId xmlns:a16="http://schemas.microsoft.com/office/drawing/2014/main" id="{00000000-0008-0000-0000-00004916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5706" name="Rectangle 586">
          <a:extLst>
            <a:ext uri="{FF2B5EF4-FFF2-40B4-BE49-F238E27FC236}">
              <a16:creationId xmlns:a16="http://schemas.microsoft.com/office/drawing/2014/main" id="{00000000-0008-0000-0000-00004A16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707" name="Text Box 587">
          <a:extLst>
            <a:ext uri="{FF2B5EF4-FFF2-40B4-BE49-F238E27FC236}">
              <a16:creationId xmlns:a16="http://schemas.microsoft.com/office/drawing/2014/main" id="{00000000-0008-0000-0000-00004B16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5708" name="Rectangle 588">
          <a:extLst>
            <a:ext uri="{FF2B5EF4-FFF2-40B4-BE49-F238E27FC236}">
              <a16:creationId xmlns:a16="http://schemas.microsoft.com/office/drawing/2014/main" id="{00000000-0008-0000-0000-00004C16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709" name="Text Box 589">
          <a:extLst>
            <a:ext uri="{FF2B5EF4-FFF2-40B4-BE49-F238E27FC236}">
              <a16:creationId xmlns:a16="http://schemas.microsoft.com/office/drawing/2014/main" id="{00000000-0008-0000-0000-00004D16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5711" name="Text Box 591">
          <a:extLst>
            <a:ext uri="{FF2B5EF4-FFF2-40B4-BE49-F238E27FC236}">
              <a16:creationId xmlns:a16="http://schemas.microsoft.com/office/drawing/2014/main" id="{00000000-0008-0000-0000-00004F16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5712" name="Rectangle 592">
          <a:extLst>
            <a:ext uri="{FF2B5EF4-FFF2-40B4-BE49-F238E27FC236}">
              <a16:creationId xmlns:a16="http://schemas.microsoft.com/office/drawing/2014/main" id="{00000000-0008-0000-0000-00005016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5713" name="Text Box 593">
          <a:extLst>
            <a:ext uri="{FF2B5EF4-FFF2-40B4-BE49-F238E27FC236}">
              <a16:creationId xmlns:a16="http://schemas.microsoft.com/office/drawing/2014/main" id="{00000000-0008-0000-0000-00005116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5714" name="Text Box 594">
          <a:extLst>
            <a:ext uri="{FF2B5EF4-FFF2-40B4-BE49-F238E27FC236}">
              <a16:creationId xmlns:a16="http://schemas.microsoft.com/office/drawing/2014/main" id="{00000000-0008-0000-0000-00005216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717" name="Text Box 597">
          <a:extLst>
            <a:ext uri="{FF2B5EF4-FFF2-40B4-BE49-F238E27FC236}">
              <a16:creationId xmlns:a16="http://schemas.microsoft.com/office/drawing/2014/main" id="{00000000-0008-0000-0000-00005516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5718" name="Rectangle 598">
          <a:extLst>
            <a:ext uri="{FF2B5EF4-FFF2-40B4-BE49-F238E27FC236}">
              <a16:creationId xmlns:a16="http://schemas.microsoft.com/office/drawing/2014/main" id="{00000000-0008-0000-0000-00005616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5719" name="Text Box 599">
          <a:extLst>
            <a:ext uri="{FF2B5EF4-FFF2-40B4-BE49-F238E27FC236}">
              <a16:creationId xmlns:a16="http://schemas.microsoft.com/office/drawing/2014/main" id="{00000000-0008-0000-0000-00005716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720" name="Text Box 600">
          <a:extLst>
            <a:ext uri="{FF2B5EF4-FFF2-40B4-BE49-F238E27FC236}">
              <a16:creationId xmlns:a16="http://schemas.microsoft.com/office/drawing/2014/main" id="{00000000-0008-0000-0000-00005816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5721" name="Rectangle 601">
          <a:extLst>
            <a:ext uri="{FF2B5EF4-FFF2-40B4-BE49-F238E27FC236}">
              <a16:creationId xmlns:a16="http://schemas.microsoft.com/office/drawing/2014/main" id="{00000000-0008-0000-0000-00005916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722" name="Text Box 602">
          <a:extLst>
            <a:ext uri="{FF2B5EF4-FFF2-40B4-BE49-F238E27FC236}">
              <a16:creationId xmlns:a16="http://schemas.microsoft.com/office/drawing/2014/main" id="{00000000-0008-0000-0000-00005A16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5723" name="Rectangle 603">
          <a:extLst>
            <a:ext uri="{FF2B5EF4-FFF2-40B4-BE49-F238E27FC236}">
              <a16:creationId xmlns:a16="http://schemas.microsoft.com/office/drawing/2014/main" id="{00000000-0008-0000-0000-00005B16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724" name="Text Box 604">
          <a:extLst>
            <a:ext uri="{FF2B5EF4-FFF2-40B4-BE49-F238E27FC236}">
              <a16:creationId xmlns:a16="http://schemas.microsoft.com/office/drawing/2014/main" id="{00000000-0008-0000-0000-00005C16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5726" name="Text Box 606">
          <a:extLst>
            <a:ext uri="{FF2B5EF4-FFF2-40B4-BE49-F238E27FC236}">
              <a16:creationId xmlns:a16="http://schemas.microsoft.com/office/drawing/2014/main" id="{00000000-0008-0000-0000-00005E16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16</xdr:row>
      <xdr:rowOff>704850</xdr:rowOff>
    </xdr:to>
    <xdr:sp macro="" textlink="">
      <xdr:nvSpPr>
        <xdr:cNvPr id="5727" name="Rectangle 607">
          <a:extLst>
            <a:ext uri="{FF2B5EF4-FFF2-40B4-BE49-F238E27FC236}">
              <a16:creationId xmlns:a16="http://schemas.microsoft.com/office/drawing/2014/main" id="{00000000-0008-0000-0000-00005F160000}"/>
            </a:ext>
          </a:extLst>
        </xdr:cNvPr>
        <xdr:cNvSpPr>
          <a:spLocks noChangeArrowheads="1"/>
        </xdr:cNvSpPr>
      </xdr:nvSpPr>
      <xdr:spPr bwMode="auto">
        <a:xfrm>
          <a:off x="75914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5728" name="Text Box 608">
          <a:extLst>
            <a:ext uri="{FF2B5EF4-FFF2-40B4-BE49-F238E27FC236}">
              <a16:creationId xmlns:a16="http://schemas.microsoft.com/office/drawing/2014/main" id="{00000000-0008-0000-0000-00006016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5729" name="Text Box 609">
          <a:extLst>
            <a:ext uri="{FF2B5EF4-FFF2-40B4-BE49-F238E27FC236}">
              <a16:creationId xmlns:a16="http://schemas.microsoft.com/office/drawing/2014/main" id="{00000000-0008-0000-0000-00006116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732" name="Text Box 612">
          <a:extLst>
            <a:ext uri="{FF2B5EF4-FFF2-40B4-BE49-F238E27FC236}">
              <a16:creationId xmlns:a16="http://schemas.microsoft.com/office/drawing/2014/main" id="{00000000-0008-0000-0000-00006416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5733" name="Rectangle 613">
          <a:extLst>
            <a:ext uri="{FF2B5EF4-FFF2-40B4-BE49-F238E27FC236}">
              <a16:creationId xmlns:a16="http://schemas.microsoft.com/office/drawing/2014/main" id="{00000000-0008-0000-0000-00006516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5734" name="Text Box 614">
          <a:extLst>
            <a:ext uri="{FF2B5EF4-FFF2-40B4-BE49-F238E27FC236}">
              <a16:creationId xmlns:a16="http://schemas.microsoft.com/office/drawing/2014/main" id="{00000000-0008-0000-0000-00006616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735" name="Text Box 615">
          <a:extLst>
            <a:ext uri="{FF2B5EF4-FFF2-40B4-BE49-F238E27FC236}">
              <a16:creationId xmlns:a16="http://schemas.microsoft.com/office/drawing/2014/main" id="{00000000-0008-0000-0000-00006716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5736" name="Rectangle 616">
          <a:extLst>
            <a:ext uri="{FF2B5EF4-FFF2-40B4-BE49-F238E27FC236}">
              <a16:creationId xmlns:a16="http://schemas.microsoft.com/office/drawing/2014/main" id="{00000000-0008-0000-0000-00006816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737" name="Text Box 617">
          <a:extLst>
            <a:ext uri="{FF2B5EF4-FFF2-40B4-BE49-F238E27FC236}">
              <a16:creationId xmlns:a16="http://schemas.microsoft.com/office/drawing/2014/main" id="{00000000-0008-0000-0000-00006916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5738" name="Rectangle 618">
          <a:extLst>
            <a:ext uri="{FF2B5EF4-FFF2-40B4-BE49-F238E27FC236}">
              <a16:creationId xmlns:a16="http://schemas.microsoft.com/office/drawing/2014/main" id="{00000000-0008-0000-0000-00006A16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739" name="Text Box 619">
          <a:extLst>
            <a:ext uri="{FF2B5EF4-FFF2-40B4-BE49-F238E27FC236}">
              <a16:creationId xmlns:a16="http://schemas.microsoft.com/office/drawing/2014/main" id="{00000000-0008-0000-0000-00006B16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5741" name="Text Box 621">
          <a:extLst>
            <a:ext uri="{FF2B5EF4-FFF2-40B4-BE49-F238E27FC236}">
              <a16:creationId xmlns:a16="http://schemas.microsoft.com/office/drawing/2014/main" id="{00000000-0008-0000-0000-00006D16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16</xdr:row>
      <xdr:rowOff>704850</xdr:rowOff>
    </xdr:to>
    <xdr:sp macro="" textlink="">
      <xdr:nvSpPr>
        <xdr:cNvPr id="5742" name="Rectangle 622">
          <a:extLst>
            <a:ext uri="{FF2B5EF4-FFF2-40B4-BE49-F238E27FC236}">
              <a16:creationId xmlns:a16="http://schemas.microsoft.com/office/drawing/2014/main" id="{00000000-0008-0000-0000-00006E160000}"/>
            </a:ext>
          </a:extLst>
        </xdr:cNvPr>
        <xdr:cNvSpPr>
          <a:spLocks noChangeArrowheads="1"/>
        </xdr:cNvSpPr>
      </xdr:nvSpPr>
      <xdr:spPr bwMode="auto">
        <a:xfrm>
          <a:off x="89916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5743" name="Text Box 623">
          <a:extLst>
            <a:ext uri="{FF2B5EF4-FFF2-40B4-BE49-F238E27FC236}">
              <a16:creationId xmlns:a16="http://schemas.microsoft.com/office/drawing/2014/main" id="{00000000-0008-0000-0000-00006F16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5744" name="Text Box 624">
          <a:extLst>
            <a:ext uri="{FF2B5EF4-FFF2-40B4-BE49-F238E27FC236}">
              <a16:creationId xmlns:a16="http://schemas.microsoft.com/office/drawing/2014/main" id="{00000000-0008-0000-0000-00007016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747" name="Text Box 627">
          <a:extLst>
            <a:ext uri="{FF2B5EF4-FFF2-40B4-BE49-F238E27FC236}">
              <a16:creationId xmlns:a16="http://schemas.microsoft.com/office/drawing/2014/main" id="{00000000-0008-0000-0000-00007316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5748" name="Rectangle 628">
          <a:extLst>
            <a:ext uri="{FF2B5EF4-FFF2-40B4-BE49-F238E27FC236}">
              <a16:creationId xmlns:a16="http://schemas.microsoft.com/office/drawing/2014/main" id="{00000000-0008-0000-0000-00007416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5749" name="Text Box 629">
          <a:extLst>
            <a:ext uri="{FF2B5EF4-FFF2-40B4-BE49-F238E27FC236}">
              <a16:creationId xmlns:a16="http://schemas.microsoft.com/office/drawing/2014/main" id="{00000000-0008-0000-0000-00007516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750" name="Text Box 630">
          <a:extLst>
            <a:ext uri="{FF2B5EF4-FFF2-40B4-BE49-F238E27FC236}">
              <a16:creationId xmlns:a16="http://schemas.microsoft.com/office/drawing/2014/main" id="{00000000-0008-0000-0000-00007616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5751" name="Rectangle 631">
          <a:extLst>
            <a:ext uri="{FF2B5EF4-FFF2-40B4-BE49-F238E27FC236}">
              <a16:creationId xmlns:a16="http://schemas.microsoft.com/office/drawing/2014/main" id="{00000000-0008-0000-0000-00007716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752" name="Text Box 632">
          <a:extLst>
            <a:ext uri="{FF2B5EF4-FFF2-40B4-BE49-F238E27FC236}">
              <a16:creationId xmlns:a16="http://schemas.microsoft.com/office/drawing/2014/main" id="{00000000-0008-0000-0000-00007816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5753" name="Rectangle 633">
          <a:extLst>
            <a:ext uri="{FF2B5EF4-FFF2-40B4-BE49-F238E27FC236}">
              <a16:creationId xmlns:a16="http://schemas.microsoft.com/office/drawing/2014/main" id="{00000000-0008-0000-0000-00007916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754" name="Text Box 634">
          <a:extLst>
            <a:ext uri="{FF2B5EF4-FFF2-40B4-BE49-F238E27FC236}">
              <a16:creationId xmlns:a16="http://schemas.microsoft.com/office/drawing/2014/main" id="{00000000-0008-0000-0000-00007A16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5756" name="Text Box 636">
          <a:extLst>
            <a:ext uri="{FF2B5EF4-FFF2-40B4-BE49-F238E27FC236}">
              <a16:creationId xmlns:a16="http://schemas.microsoft.com/office/drawing/2014/main" id="{00000000-0008-0000-0000-00007C16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5757" name="Rectangle 637">
          <a:extLst>
            <a:ext uri="{FF2B5EF4-FFF2-40B4-BE49-F238E27FC236}">
              <a16:creationId xmlns:a16="http://schemas.microsoft.com/office/drawing/2014/main" id="{00000000-0008-0000-0000-00007D16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5758" name="Text Box 638">
          <a:extLst>
            <a:ext uri="{FF2B5EF4-FFF2-40B4-BE49-F238E27FC236}">
              <a16:creationId xmlns:a16="http://schemas.microsoft.com/office/drawing/2014/main" id="{00000000-0008-0000-0000-00007E16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5759" name="Text Box 639">
          <a:extLst>
            <a:ext uri="{FF2B5EF4-FFF2-40B4-BE49-F238E27FC236}">
              <a16:creationId xmlns:a16="http://schemas.microsoft.com/office/drawing/2014/main" id="{00000000-0008-0000-0000-00007F16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5762" name="Text Box 642">
          <a:extLst>
            <a:ext uri="{FF2B5EF4-FFF2-40B4-BE49-F238E27FC236}">
              <a16:creationId xmlns:a16="http://schemas.microsoft.com/office/drawing/2014/main" id="{00000000-0008-0000-0000-00008216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5763" name="Rectangle 643">
          <a:extLst>
            <a:ext uri="{FF2B5EF4-FFF2-40B4-BE49-F238E27FC236}">
              <a16:creationId xmlns:a16="http://schemas.microsoft.com/office/drawing/2014/main" id="{00000000-0008-0000-0000-00008316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5764" name="Text Box 644">
          <a:extLst>
            <a:ext uri="{FF2B5EF4-FFF2-40B4-BE49-F238E27FC236}">
              <a16:creationId xmlns:a16="http://schemas.microsoft.com/office/drawing/2014/main" id="{00000000-0008-0000-0000-00008416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5765" name="Text Box 645">
          <a:extLst>
            <a:ext uri="{FF2B5EF4-FFF2-40B4-BE49-F238E27FC236}">
              <a16:creationId xmlns:a16="http://schemas.microsoft.com/office/drawing/2014/main" id="{00000000-0008-0000-0000-00008516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5766" name="Rectangle 646">
          <a:extLst>
            <a:ext uri="{FF2B5EF4-FFF2-40B4-BE49-F238E27FC236}">
              <a16:creationId xmlns:a16="http://schemas.microsoft.com/office/drawing/2014/main" id="{00000000-0008-0000-0000-00008616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5767" name="Text Box 647">
          <a:extLst>
            <a:ext uri="{FF2B5EF4-FFF2-40B4-BE49-F238E27FC236}">
              <a16:creationId xmlns:a16="http://schemas.microsoft.com/office/drawing/2014/main" id="{00000000-0008-0000-0000-00008716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5768" name="Rectangle 648">
          <a:extLst>
            <a:ext uri="{FF2B5EF4-FFF2-40B4-BE49-F238E27FC236}">
              <a16:creationId xmlns:a16="http://schemas.microsoft.com/office/drawing/2014/main" id="{00000000-0008-0000-0000-00008816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5769" name="Text Box 649">
          <a:extLst>
            <a:ext uri="{FF2B5EF4-FFF2-40B4-BE49-F238E27FC236}">
              <a16:creationId xmlns:a16="http://schemas.microsoft.com/office/drawing/2014/main" id="{00000000-0008-0000-0000-00008916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5771" name="Text Box 651">
          <a:extLst>
            <a:ext uri="{FF2B5EF4-FFF2-40B4-BE49-F238E27FC236}">
              <a16:creationId xmlns:a16="http://schemas.microsoft.com/office/drawing/2014/main" id="{00000000-0008-0000-0000-00008B16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16</xdr:row>
      <xdr:rowOff>704850</xdr:rowOff>
    </xdr:to>
    <xdr:sp macro="" textlink="">
      <xdr:nvSpPr>
        <xdr:cNvPr id="5772" name="Rectangle 652">
          <a:extLst>
            <a:ext uri="{FF2B5EF4-FFF2-40B4-BE49-F238E27FC236}">
              <a16:creationId xmlns:a16="http://schemas.microsoft.com/office/drawing/2014/main" id="{00000000-0008-0000-0000-00008C160000}"/>
            </a:ext>
          </a:extLst>
        </xdr:cNvPr>
        <xdr:cNvSpPr>
          <a:spLocks noChangeArrowheads="1"/>
        </xdr:cNvSpPr>
      </xdr:nvSpPr>
      <xdr:spPr bwMode="auto">
        <a:xfrm>
          <a:off x="117919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5773" name="Text Box 653">
          <a:extLst>
            <a:ext uri="{FF2B5EF4-FFF2-40B4-BE49-F238E27FC236}">
              <a16:creationId xmlns:a16="http://schemas.microsoft.com/office/drawing/2014/main" id="{00000000-0008-0000-0000-00008D16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5774" name="Text Box 654">
          <a:extLst>
            <a:ext uri="{FF2B5EF4-FFF2-40B4-BE49-F238E27FC236}">
              <a16:creationId xmlns:a16="http://schemas.microsoft.com/office/drawing/2014/main" id="{00000000-0008-0000-0000-00008E16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5777" name="Text Box 657">
          <a:extLst>
            <a:ext uri="{FF2B5EF4-FFF2-40B4-BE49-F238E27FC236}">
              <a16:creationId xmlns:a16="http://schemas.microsoft.com/office/drawing/2014/main" id="{00000000-0008-0000-0000-00009116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5778" name="Rectangle 658">
          <a:extLst>
            <a:ext uri="{FF2B5EF4-FFF2-40B4-BE49-F238E27FC236}">
              <a16:creationId xmlns:a16="http://schemas.microsoft.com/office/drawing/2014/main" id="{00000000-0008-0000-0000-00009216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5779" name="Text Box 659">
          <a:extLst>
            <a:ext uri="{FF2B5EF4-FFF2-40B4-BE49-F238E27FC236}">
              <a16:creationId xmlns:a16="http://schemas.microsoft.com/office/drawing/2014/main" id="{00000000-0008-0000-0000-00009316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5780" name="Text Box 660">
          <a:extLst>
            <a:ext uri="{FF2B5EF4-FFF2-40B4-BE49-F238E27FC236}">
              <a16:creationId xmlns:a16="http://schemas.microsoft.com/office/drawing/2014/main" id="{00000000-0008-0000-0000-00009416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5781" name="Rectangle 661">
          <a:extLst>
            <a:ext uri="{FF2B5EF4-FFF2-40B4-BE49-F238E27FC236}">
              <a16:creationId xmlns:a16="http://schemas.microsoft.com/office/drawing/2014/main" id="{00000000-0008-0000-0000-00009516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5782" name="Text Box 662">
          <a:extLst>
            <a:ext uri="{FF2B5EF4-FFF2-40B4-BE49-F238E27FC236}">
              <a16:creationId xmlns:a16="http://schemas.microsoft.com/office/drawing/2014/main" id="{00000000-0008-0000-0000-00009616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5783" name="Rectangle 663">
          <a:extLst>
            <a:ext uri="{FF2B5EF4-FFF2-40B4-BE49-F238E27FC236}">
              <a16:creationId xmlns:a16="http://schemas.microsoft.com/office/drawing/2014/main" id="{00000000-0008-0000-0000-00009716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5784" name="Text Box 664">
          <a:extLst>
            <a:ext uri="{FF2B5EF4-FFF2-40B4-BE49-F238E27FC236}">
              <a16:creationId xmlns:a16="http://schemas.microsoft.com/office/drawing/2014/main" id="{00000000-0008-0000-0000-00009816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5786" name="Text Box 666">
          <a:extLst>
            <a:ext uri="{FF2B5EF4-FFF2-40B4-BE49-F238E27FC236}">
              <a16:creationId xmlns:a16="http://schemas.microsoft.com/office/drawing/2014/main" id="{00000000-0008-0000-0000-00009A16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19</xdr:row>
      <xdr:rowOff>704850</xdr:rowOff>
    </xdr:to>
    <xdr:sp macro="" textlink="">
      <xdr:nvSpPr>
        <xdr:cNvPr id="5787" name="Rectangle 667">
          <a:extLst>
            <a:ext uri="{FF2B5EF4-FFF2-40B4-BE49-F238E27FC236}">
              <a16:creationId xmlns:a16="http://schemas.microsoft.com/office/drawing/2014/main" id="{00000000-0008-0000-0000-00009B160000}"/>
            </a:ext>
          </a:extLst>
        </xdr:cNvPr>
        <xdr:cNvSpPr>
          <a:spLocks noChangeArrowheads="1"/>
        </xdr:cNvSpPr>
      </xdr:nvSpPr>
      <xdr:spPr bwMode="auto">
        <a:xfrm>
          <a:off x="5905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5788" name="Text Box 668">
          <a:extLst>
            <a:ext uri="{FF2B5EF4-FFF2-40B4-BE49-F238E27FC236}">
              <a16:creationId xmlns:a16="http://schemas.microsoft.com/office/drawing/2014/main" id="{00000000-0008-0000-0000-00009C16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5789" name="Text Box 669">
          <a:extLst>
            <a:ext uri="{FF2B5EF4-FFF2-40B4-BE49-F238E27FC236}">
              <a16:creationId xmlns:a16="http://schemas.microsoft.com/office/drawing/2014/main" id="{00000000-0008-0000-0000-00009D16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5793" name="Text Box 673">
          <a:extLst>
            <a:ext uri="{FF2B5EF4-FFF2-40B4-BE49-F238E27FC236}">
              <a16:creationId xmlns:a16="http://schemas.microsoft.com/office/drawing/2014/main" id="{00000000-0008-0000-0000-0000A116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795" name="Text Box 675">
          <a:extLst>
            <a:ext uri="{FF2B5EF4-FFF2-40B4-BE49-F238E27FC236}">
              <a16:creationId xmlns:a16="http://schemas.microsoft.com/office/drawing/2014/main" id="{00000000-0008-0000-0000-0000A316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5796" name="Rectangle 676">
          <a:extLst>
            <a:ext uri="{FF2B5EF4-FFF2-40B4-BE49-F238E27FC236}">
              <a16:creationId xmlns:a16="http://schemas.microsoft.com/office/drawing/2014/main" id="{00000000-0008-0000-0000-0000A416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5797" name="Text Box 677">
          <a:extLst>
            <a:ext uri="{FF2B5EF4-FFF2-40B4-BE49-F238E27FC236}">
              <a16:creationId xmlns:a16="http://schemas.microsoft.com/office/drawing/2014/main" id="{00000000-0008-0000-0000-0000A516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798" name="Text Box 678">
          <a:extLst>
            <a:ext uri="{FF2B5EF4-FFF2-40B4-BE49-F238E27FC236}">
              <a16:creationId xmlns:a16="http://schemas.microsoft.com/office/drawing/2014/main" id="{00000000-0008-0000-0000-0000A616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5799" name="Rectangle 679">
          <a:extLst>
            <a:ext uri="{FF2B5EF4-FFF2-40B4-BE49-F238E27FC236}">
              <a16:creationId xmlns:a16="http://schemas.microsoft.com/office/drawing/2014/main" id="{00000000-0008-0000-0000-0000A716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800" name="Text Box 680">
          <a:extLst>
            <a:ext uri="{FF2B5EF4-FFF2-40B4-BE49-F238E27FC236}">
              <a16:creationId xmlns:a16="http://schemas.microsoft.com/office/drawing/2014/main" id="{00000000-0008-0000-0000-0000A816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5801" name="Rectangle 681">
          <a:extLst>
            <a:ext uri="{FF2B5EF4-FFF2-40B4-BE49-F238E27FC236}">
              <a16:creationId xmlns:a16="http://schemas.microsoft.com/office/drawing/2014/main" id="{00000000-0008-0000-0000-0000A916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802" name="Text Box 682">
          <a:extLst>
            <a:ext uri="{FF2B5EF4-FFF2-40B4-BE49-F238E27FC236}">
              <a16:creationId xmlns:a16="http://schemas.microsoft.com/office/drawing/2014/main" id="{00000000-0008-0000-0000-0000AA16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5804" name="Text Box 684">
          <a:extLst>
            <a:ext uri="{FF2B5EF4-FFF2-40B4-BE49-F238E27FC236}">
              <a16:creationId xmlns:a16="http://schemas.microsoft.com/office/drawing/2014/main" id="{00000000-0008-0000-0000-0000AC16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5805" name="Rectangle 685">
          <a:extLst>
            <a:ext uri="{FF2B5EF4-FFF2-40B4-BE49-F238E27FC236}">
              <a16:creationId xmlns:a16="http://schemas.microsoft.com/office/drawing/2014/main" id="{00000000-0008-0000-0000-0000AD16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5806" name="Text Box 686">
          <a:extLst>
            <a:ext uri="{FF2B5EF4-FFF2-40B4-BE49-F238E27FC236}">
              <a16:creationId xmlns:a16="http://schemas.microsoft.com/office/drawing/2014/main" id="{00000000-0008-0000-0000-0000AE16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5807" name="Text Box 687">
          <a:extLst>
            <a:ext uri="{FF2B5EF4-FFF2-40B4-BE49-F238E27FC236}">
              <a16:creationId xmlns:a16="http://schemas.microsoft.com/office/drawing/2014/main" id="{00000000-0008-0000-0000-0000AF16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5810" name="Text Box 690">
          <a:extLst>
            <a:ext uri="{FF2B5EF4-FFF2-40B4-BE49-F238E27FC236}">
              <a16:creationId xmlns:a16="http://schemas.microsoft.com/office/drawing/2014/main" id="{00000000-0008-0000-0000-0000B216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812" name="Text Box 692">
          <a:extLst>
            <a:ext uri="{FF2B5EF4-FFF2-40B4-BE49-F238E27FC236}">
              <a16:creationId xmlns:a16="http://schemas.microsoft.com/office/drawing/2014/main" id="{00000000-0008-0000-0000-0000B416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5813" name="Rectangle 693">
          <a:extLst>
            <a:ext uri="{FF2B5EF4-FFF2-40B4-BE49-F238E27FC236}">
              <a16:creationId xmlns:a16="http://schemas.microsoft.com/office/drawing/2014/main" id="{00000000-0008-0000-0000-0000B516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5814" name="Text Box 694">
          <a:extLst>
            <a:ext uri="{FF2B5EF4-FFF2-40B4-BE49-F238E27FC236}">
              <a16:creationId xmlns:a16="http://schemas.microsoft.com/office/drawing/2014/main" id="{00000000-0008-0000-0000-0000B616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815" name="Text Box 695">
          <a:extLst>
            <a:ext uri="{FF2B5EF4-FFF2-40B4-BE49-F238E27FC236}">
              <a16:creationId xmlns:a16="http://schemas.microsoft.com/office/drawing/2014/main" id="{00000000-0008-0000-0000-0000B716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5816" name="Rectangle 696">
          <a:extLst>
            <a:ext uri="{FF2B5EF4-FFF2-40B4-BE49-F238E27FC236}">
              <a16:creationId xmlns:a16="http://schemas.microsoft.com/office/drawing/2014/main" id="{00000000-0008-0000-0000-0000B816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817" name="Text Box 697">
          <a:extLst>
            <a:ext uri="{FF2B5EF4-FFF2-40B4-BE49-F238E27FC236}">
              <a16:creationId xmlns:a16="http://schemas.microsoft.com/office/drawing/2014/main" id="{00000000-0008-0000-0000-0000B916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5818" name="Rectangle 698">
          <a:extLst>
            <a:ext uri="{FF2B5EF4-FFF2-40B4-BE49-F238E27FC236}">
              <a16:creationId xmlns:a16="http://schemas.microsoft.com/office/drawing/2014/main" id="{00000000-0008-0000-0000-0000BA16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819" name="Text Box 699">
          <a:extLst>
            <a:ext uri="{FF2B5EF4-FFF2-40B4-BE49-F238E27FC236}">
              <a16:creationId xmlns:a16="http://schemas.microsoft.com/office/drawing/2014/main" id="{00000000-0008-0000-0000-0000BB16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5821" name="Text Box 701">
          <a:extLst>
            <a:ext uri="{FF2B5EF4-FFF2-40B4-BE49-F238E27FC236}">
              <a16:creationId xmlns:a16="http://schemas.microsoft.com/office/drawing/2014/main" id="{00000000-0008-0000-0000-0000BD16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5822" name="Rectangle 702">
          <a:extLst>
            <a:ext uri="{FF2B5EF4-FFF2-40B4-BE49-F238E27FC236}">
              <a16:creationId xmlns:a16="http://schemas.microsoft.com/office/drawing/2014/main" id="{00000000-0008-0000-0000-0000BE16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5823" name="Text Box 703">
          <a:extLst>
            <a:ext uri="{FF2B5EF4-FFF2-40B4-BE49-F238E27FC236}">
              <a16:creationId xmlns:a16="http://schemas.microsoft.com/office/drawing/2014/main" id="{00000000-0008-0000-0000-0000BF16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5824" name="Text Box 704">
          <a:extLst>
            <a:ext uri="{FF2B5EF4-FFF2-40B4-BE49-F238E27FC236}">
              <a16:creationId xmlns:a16="http://schemas.microsoft.com/office/drawing/2014/main" id="{00000000-0008-0000-0000-0000C016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5827" name="Text Box 707">
          <a:extLst>
            <a:ext uri="{FF2B5EF4-FFF2-40B4-BE49-F238E27FC236}">
              <a16:creationId xmlns:a16="http://schemas.microsoft.com/office/drawing/2014/main" id="{00000000-0008-0000-0000-0000C316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29" name="Text Box 709">
          <a:extLst>
            <a:ext uri="{FF2B5EF4-FFF2-40B4-BE49-F238E27FC236}">
              <a16:creationId xmlns:a16="http://schemas.microsoft.com/office/drawing/2014/main" id="{00000000-0008-0000-0000-0000C5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31" name="Text Box 711">
          <a:extLst>
            <a:ext uri="{FF2B5EF4-FFF2-40B4-BE49-F238E27FC236}">
              <a16:creationId xmlns:a16="http://schemas.microsoft.com/office/drawing/2014/main" id="{00000000-0008-0000-0000-0000C7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833" name="Text Box 713">
          <a:extLst>
            <a:ext uri="{FF2B5EF4-FFF2-40B4-BE49-F238E27FC236}">
              <a16:creationId xmlns:a16="http://schemas.microsoft.com/office/drawing/2014/main" id="{00000000-0008-0000-0000-0000C916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5834" name="Rectangle 714">
          <a:extLst>
            <a:ext uri="{FF2B5EF4-FFF2-40B4-BE49-F238E27FC236}">
              <a16:creationId xmlns:a16="http://schemas.microsoft.com/office/drawing/2014/main" id="{00000000-0008-0000-0000-0000CA16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5835" name="Text Box 715">
          <a:extLst>
            <a:ext uri="{FF2B5EF4-FFF2-40B4-BE49-F238E27FC236}">
              <a16:creationId xmlns:a16="http://schemas.microsoft.com/office/drawing/2014/main" id="{00000000-0008-0000-0000-0000CB16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836" name="Text Box 716">
          <a:extLst>
            <a:ext uri="{FF2B5EF4-FFF2-40B4-BE49-F238E27FC236}">
              <a16:creationId xmlns:a16="http://schemas.microsoft.com/office/drawing/2014/main" id="{00000000-0008-0000-0000-0000CC16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5837" name="Rectangle 717">
          <a:extLst>
            <a:ext uri="{FF2B5EF4-FFF2-40B4-BE49-F238E27FC236}">
              <a16:creationId xmlns:a16="http://schemas.microsoft.com/office/drawing/2014/main" id="{00000000-0008-0000-0000-0000CD16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838" name="Text Box 718">
          <a:extLst>
            <a:ext uri="{FF2B5EF4-FFF2-40B4-BE49-F238E27FC236}">
              <a16:creationId xmlns:a16="http://schemas.microsoft.com/office/drawing/2014/main" id="{00000000-0008-0000-0000-0000CE16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5839" name="Rectangle 719">
          <a:extLst>
            <a:ext uri="{FF2B5EF4-FFF2-40B4-BE49-F238E27FC236}">
              <a16:creationId xmlns:a16="http://schemas.microsoft.com/office/drawing/2014/main" id="{00000000-0008-0000-0000-0000CF16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840" name="Text Box 720">
          <a:extLst>
            <a:ext uri="{FF2B5EF4-FFF2-40B4-BE49-F238E27FC236}">
              <a16:creationId xmlns:a16="http://schemas.microsoft.com/office/drawing/2014/main" id="{00000000-0008-0000-0000-0000D016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5842" name="Text Box 722">
          <a:extLst>
            <a:ext uri="{FF2B5EF4-FFF2-40B4-BE49-F238E27FC236}">
              <a16:creationId xmlns:a16="http://schemas.microsoft.com/office/drawing/2014/main" id="{00000000-0008-0000-0000-0000D216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5843" name="Rectangle 723">
          <a:extLst>
            <a:ext uri="{FF2B5EF4-FFF2-40B4-BE49-F238E27FC236}">
              <a16:creationId xmlns:a16="http://schemas.microsoft.com/office/drawing/2014/main" id="{00000000-0008-0000-0000-0000D316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5844" name="Text Box 724">
          <a:extLst>
            <a:ext uri="{FF2B5EF4-FFF2-40B4-BE49-F238E27FC236}">
              <a16:creationId xmlns:a16="http://schemas.microsoft.com/office/drawing/2014/main" id="{00000000-0008-0000-0000-0000D416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5845" name="Text Box 725">
          <a:extLst>
            <a:ext uri="{FF2B5EF4-FFF2-40B4-BE49-F238E27FC236}">
              <a16:creationId xmlns:a16="http://schemas.microsoft.com/office/drawing/2014/main" id="{00000000-0008-0000-0000-0000D516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5848" name="Text Box 728">
          <a:extLst>
            <a:ext uri="{FF2B5EF4-FFF2-40B4-BE49-F238E27FC236}">
              <a16:creationId xmlns:a16="http://schemas.microsoft.com/office/drawing/2014/main" id="{00000000-0008-0000-0000-0000D816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50" name="Text Box 730">
          <a:extLst>
            <a:ext uri="{FF2B5EF4-FFF2-40B4-BE49-F238E27FC236}">
              <a16:creationId xmlns:a16="http://schemas.microsoft.com/office/drawing/2014/main" id="{00000000-0008-0000-0000-0000DA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5851" name="Rectangle 731">
          <a:extLst>
            <a:ext uri="{FF2B5EF4-FFF2-40B4-BE49-F238E27FC236}">
              <a16:creationId xmlns:a16="http://schemas.microsoft.com/office/drawing/2014/main" id="{00000000-0008-0000-0000-0000DB16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5852" name="Text Box 732">
          <a:extLst>
            <a:ext uri="{FF2B5EF4-FFF2-40B4-BE49-F238E27FC236}">
              <a16:creationId xmlns:a16="http://schemas.microsoft.com/office/drawing/2014/main" id="{00000000-0008-0000-0000-0000DC16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53" name="Text Box 733">
          <a:extLst>
            <a:ext uri="{FF2B5EF4-FFF2-40B4-BE49-F238E27FC236}">
              <a16:creationId xmlns:a16="http://schemas.microsoft.com/office/drawing/2014/main" id="{00000000-0008-0000-0000-0000DD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5854" name="Rectangle 734">
          <a:extLst>
            <a:ext uri="{FF2B5EF4-FFF2-40B4-BE49-F238E27FC236}">
              <a16:creationId xmlns:a16="http://schemas.microsoft.com/office/drawing/2014/main" id="{00000000-0008-0000-0000-0000DE16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55" name="Text Box 735">
          <a:extLst>
            <a:ext uri="{FF2B5EF4-FFF2-40B4-BE49-F238E27FC236}">
              <a16:creationId xmlns:a16="http://schemas.microsoft.com/office/drawing/2014/main" id="{00000000-0008-0000-0000-0000DF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5856" name="Rectangle 736">
          <a:extLst>
            <a:ext uri="{FF2B5EF4-FFF2-40B4-BE49-F238E27FC236}">
              <a16:creationId xmlns:a16="http://schemas.microsoft.com/office/drawing/2014/main" id="{00000000-0008-0000-0000-0000E016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57" name="Text Box 737">
          <a:extLst>
            <a:ext uri="{FF2B5EF4-FFF2-40B4-BE49-F238E27FC236}">
              <a16:creationId xmlns:a16="http://schemas.microsoft.com/office/drawing/2014/main" id="{00000000-0008-0000-0000-0000E1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5859" name="Text Box 739">
          <a:extLst>
            <a:ext uri="{FF2B5EF4-FFF2-40B4-BE49-F238E27FC236}">
              <a16:creationId xmlns:a16="http://schemas.microsoft.com/office/drawing/2014/main" id="{00000000-0008-0000-0000-0000E316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5860" name="Rectangle 740">
          <a:extLst>
            <a:ext uri="{FF2B5EF4-FFF2-40B4-BE49-F238E27FC236}">
              <a16:creationId xmlns:a16="http://schemas.microsoft.com/office/drawing/2014/main" id="{00000000-0008-0000-0000-0000E416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5861" name="Text Box 741">
          <a:extLst>
            <a:ext uri="{FF2B5EF4-FFF2-40B4-BE49-F238E27FC236}">
              <a16:creationId xmlns:a16="http://schemas.microsoft.com/office/drawing/2014/main" id="{00000000-0008-0000-0000-0000E516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5862" name="Text Box 742">
          <a:extLst>
            <a:ext uri="{FF2B5EF4-FFF2-40B4-BE49-F238E27FC236}">
              <a16:creationId xmlns:a16="http://schemas.microsoft.com/office/drawing/2014/main" id="{00000000-0008-0000-0000-0000E616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5865" name="Text Box 745">
          <a:extLst>
            <a:ext uri="{FF2B5EF4-FFF2-40B4-BE49-F238E27FC236}">
              <a16:creationId xmlns:a16="http://schemas.microsoft.com/office/drawing/2014/main" id="{00000000-0008-0000-0000-0000E916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67" name="Text Box 747">
          <a:extLst>
            <a:ext uri="{FF2B5EF4-FFF2-40B4-BE49-F238E27FC236}">
              <a16:creationId xmlns:a16="http://schemas.microsoft.com/office/drawing/2014/main" id="{00000000-0008-0000-0000-0000EB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5868" name="Rectangle 748">
          <a:extLst>
            <a:ext uri="{FF2B5EF4-FFF2-40B4-BE49-F238E27FC236}">
              <a16:creationId xmlns:a16="http://schemas.microsoft.com/office/drawing/2014/main" id="{00000000-0008-0000-0000-0000EC16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5869" name="Text Box 749">
          <a:extLst>
            <a:ext uri="{FF2B5EF4-FFF2-40B4-BE49-F238E27FC236}">
              <a16:creationId xmlns:a16="http://schemas.microsoft.com/office/drawing/2014/main" id="{00000000-0008-0000-0000-0000ED16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70" name="Text Box 750">
          <a:extLst>
            <a:ext uri="{FF2B5EF4-FFF2-40B4-BE49-F238E27FC236}">
              <a16:creationId xmlns:a16="http://schemas.microsoft.com/office/drawing/2014/main" id="{00000000-0008-0000-0000-0000EE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5871" name="Rectangle 751">
          <a:extLst>
            <a:ext uri="{FF2B5EF4-FFF2-40B4-BE49-F238E27FC236}">
              <a16:creationId xmlns:a16="http://schemas.microsoft.com/office/drawing/2014/main" id="{00000000-0008-0000-0000-0000EF16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72" name="Text Box 752">
          <a:extLst>
            <a:ext uri="{FF2B5EF4-FFF2-40B4-BE49-F238E27FC236}">
              <a16:creationId xmlns:a16="http://schemas.microsoft.com/office/drawing/2014/main" id="{00000000-0008-0000-0000-0000F0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5873" name="Rectangle 753">
          <a:extLst>
            <a:ext uri="{FF2B5EF4-FFF2-40B4-BE49-F238E27FC236}">
              <a16:creationId xmlns:a16="http://schemas.microsoft.com/office/drawing/2014/main" id="{00000000-0008-0000-0000-0000F116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74" name="Text Box 754">
          <a:extLst>
            <a:ext uri="{FF2B5EF4-FFF2-40B4-BE49-F238E27FC236}">
              <a16:creationId xmlns:a16="http://schemas.microsoft.com/office/drawing/2014/main" id="{00000000-0008-0000-0000-0000F2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5876" name="Text Box 756">
          <a:extLst>
            <a:ext uri="{FF2B5EF4-FFF2-40B4-BE49-F238E27FC236}">
              <a16:creationId xmlns:a16="http://schemas.microsoft.com/office/drawing/2014/main" id="{00000000-0008-0000-0000-0000F416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5877" name="Rectangle 757">
          <a:extLst>
            <a:ext uri="{FF2B5EF4-FFF2-40B4-BE49-F238E27FC236}">
              <a16:creationId xmlns:a16="http://schemas.microsoft.com/office/drawing/2014/main" id="{00000000-0008-0000-0000-0000F516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5878" name="Text Box 758">
          <a:extLst>
            <a:ext uri="{FF2B5EF4-FFF2-40B4-BE49-F238E27FC236}">
              <a16:creationId xmlns:a16="http://schemas.microsoft.com/office/drawing/2014/main" id="{00000000-0008-0000-0000-0000F616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5879" name="Text Box 759">
          <a:extLst>
            <a:ext uri="{FF2B5EF4-FFF2-40B4-BE49-F238E27FC236}">
              <a16:creationId xmlns:a16="http://schemas.microsoft.com/office/drawing/2014/main" id="{00000000-0008-0000-0000-0000F716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5882" name="Text Box 762">
          <a:extLst>
            <a:ext uri="{FF2B5EF4-FFF2-40B4-BE49-F238E27FC236}">
              <a16:creationId xmlns:a16="http://schemas.microsoft.com/office/drawing/2014/main" id="{00000000-0008-0000-0000-0000FA16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5884" name="Text Box 764">
          <a:extLst>
            <a:ext uri="{FF2B5EF4-FFF2-40B4-BE49-F238E27FC236}">
              <a16:creationId xmlns:a16="http://schemas.microsoft.com/office/drawing/2014/main" id="{00000000-0008-0000-0000-0000FC16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5885" name="Rectangle 765">
          <a:extLst>
            <a:ext uri="{FF2B5EF4-FFF2-40B4-BE49-F238E27FC236}">
              <a16:creationId xmlns:a16="http://schemas.microsoft.com/office/drawing/2014/main" id="{00000000-0008-0000-0000-0000FD16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5886" name="Text Box 766">
          <a:extLst>
            <a:ext uri="{FF2B5EF4-FFF2-40B4-BE49-F238E27FC236}">
              <a16:creationId xmlns:a16="http://schemas.microsoft.com/office/drawing/2014/main" id="{00000000-0008-0000-0000-0000FE16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5887" name="Text Box 767">
          <a:extLst>
            <a:ext uri="{FF2B5EF4-FFF2-40B4-BE49-F238E27FC236}">
              <a16:creationId xmlns:a16="http://schemas.microsoft.com/office/drawing/2014/main" id="{00000000-0008-0000-0000-0000FF16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5888" name="Rectangle 768">
          <a:extLst>
            <a:ext uri="{FF2B5EF4-FFF2-40B4-BE49-F238E27FC236}">
              <a16:creationId xmlns:a16="http://schemas.microsoft.com/office/drawing/2014/main" id="{00000000-0008-0000-0000-00000017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5889" name="Text Box 769">
          <a:extLst>
            <a:ext uri="{FF2B5EF4-FFF2-40B4-BE49-F238E27FC236}">
              <a16:creationId xmlns:a16="http://schemas.microsoft.com/office/drawing/2014/main" id="{00000000-0008-0000-0000-00000117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5890" name="Rectangle 770">
          <a:extLst>
            <a:ext uri="{FF2B5EF4-FFF2-40B4-BE49-F238E27FC236}">
              <a16:creationId xmlns:a16="http://schemas.microsoft.com/office/drawing/2014/main" id="{00000000-0008-0000-0000-00000217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5891" name="Text Box 771">
          <a:extLst>
            <a:ext uri="{FF2B5EF4-FFF2-40B4-BE49-F238E27FC236}">
              <a16:creationId xmlns:a16="http://schemas.microsoft.com/office/drawing/2014/main" id="{00000000-0008-0000-0000-00000317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5893" name="Text Box 773">
          <a:extLst>
            <a:ext uri="{FF2B5EF4-FFF2-40B4-BE49-F238E27FC236}">
              <a16:creationId xmlns:a16="http://schemas.microsoft.com/office/drawing/2014/main" id="{00000000-0008-0000-0000-00000517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5894" name="Rectangle 774">
          <a:extLst>
            <a:ext uri="{FF2B5EF4-FFF2-40B4-BE49-F238E27FC236}">
              <a16:creationId xmlns:a16="http://schemas.microsoft.com/office/drawing/2014/main" id="{00000000-0008-0000-0000-00000617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5895" name="Text Box 775">
          <a:extLst>
            <a:ext uri="{FF2B5EF4-FFF2-40B4-BE49-F238E27FC236}">
              <a16:creationId xmlns:a16="http://schemas.microsoft.com/office/drawing/2014/main" id="{00000000-0008-0000-0000-00000717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5896" name="Text Box 776">
          <a:extLst>
            <a:ext uri="{FF2B5EF4-FFF2-40B4-BE49-F238E27FC236}">
              <a16:creationId xmlns:a16="http://schemas.microsoft.com/office/drawing/2014/main" id="{00000000-0008-0000-0000-00000817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0</xdr:rowOff>
    </xdr:to>
    <xdr:sp macro="" textlink="">
      <xdr:nvSpPr>
        <xdr:cNvPr id="5900" name="Text Box 780">
          <a:extLst>
            <a:ext uri="{FF2B5EF4-FFF2-40B4-BE49-F238E27FC236}">
              <a16:creationId xmlns:a16="http://schemas.microsoft.com/office/drawing/2014/main" id="{00000000-0008-0000-0000-00000C170000}"/>
            </a:ext>
          </a:extLst>
        </xdr:cNvPr>
        <xdr:cNvSpPr txBox="1">
          <a:spLocks noChangeArrowheads="1"/>
        </xdr:cNvSpPr>
      </xdr:nvSpPr>
      <xdr:spPr bwMode="auto">
        <a:xfrm>
          <a:off x="33909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5902" name="Text Box 782">
          <a:extLst>
            <a:ext uri="{FF2B5EF4-FFF2-40B4-BE49-F238E27FC236}">
              <a16:creationId xmlns:a16="http://schemas.microsoft.com/office/drawing/2014/main" id="{00000000-0008-0000-0000-00000E17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5904" name="Text Box 784">
          <a:extLst>
            <a:ext uri="{FF2B5EF4-FFF2-40B4-BE49-F238E27FC236}">
              <a16:creationId xmlns:a16="http://schemas.microsoft.com/office/drawing/2014/main" id="{00000000-0008-0000-0000-00001017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5905" name="Rectangle 785">
          <a:extLst>
            <a:ext uri="{FF2B5EF4-FFF2-40B4-BE49-F238E27FC236}">
              <a16:creationId xmlns:a16="http://schemas.microsoft.com/office/drawing/2014/main" id="{00000000-0008-0000-0000-00001117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5906" name="Text Box 786">
          <a:extLst>
            <a:ext uri="{FF2B5EF4-FFF2-40B4-BE49-F238E27FC236}">
              <a16:creationId xmlns:a16="http://schemas.microsoft.com/office/drawing/2014/main" id="{00000000-0008-0000-0000-00001217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5907" name="Text Box 787">
          <a:extLst>
            <a:ext uri="{FF2B5EF4-FFF2-40B4-BE49-F238E27FC236}">
              <a16:creationId xmlns:a16="http://schemas.microsoft.com/office/drawing/2014/main" id="{00000000-0008-0000-0000-00001317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5908" name="Rectangle 788">
          <a:extLst>
            <a:ext uri="{FF2B5EF4-FFF2-40B4-BE49-F238E27FC236}">
              <a16:creationId xmlns:a16="http://schemas.microsoft.com/office/drawing/2014/main" id="{00000000-0008-0000-0000-00001417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5909" name="Text Box 789">
          <a:extLst>
            <a:ext uri="{FF2B5EF4-FFF2-40B4-BE49-F238E27FC236}">
              <a16:creationId xmlns:a16="http://schemas.microsoft.com/office/drawing/2014/main" id="{00000000-0008-0000-0000-00001517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5910" name="Rectangle 790">
          <a:extLst>
            <a:ext uri="{FF2B5EF4-FFF2-40B4-BE49-F238E27FC236}">
              <a16:creationId xmlns:a16="http://schemas.microsoft.com/office/drawing/2014/main" id="{00000000-0008-0000-0000-00001617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5911" name="Text Box 791">
          <a:extLst>
            <a:ext uri="{FF2B5EF4-FFF2-40B4-BE49-F238E27FC236}">
              <a16:creationId xmlns:a16="http://schemas.microsoft.com/office/drawing/2014/main" id="{00000000-0008-0000-0000-00001717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5913" name="Text Box 793">
          <a:extLst>
            <a:ext uri="{FF2B5EF4-FFF2-40B4-BE49-F238E27FC236}">
              <a16:creationId xmlns:a16="http://schemas.microsoft.com/office/drawing/2014/main" id="{00000000-0008-0000-0000-00001917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5914" name="Rectangle 794">
          <a:extLst>
            <a:ext uri="{FF2B5EF4-FFF2-40B4-BE49-F238E27FC236}">
              <a16:creationId xmlns:a16="http://schemas.microsoft.com/office/drawing/2014/main" id="{00000000-0008-0000-0000-00001A17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5915" name="Text Box 795">
          <a:extLst>
            <a:ext uri="{FF2B5EF4-FFF2-40B4-BE49-F238E27FC236}">
              <a16:creationId xmlns:a16="http://schemas.microsoft.com/office/drawing/2014/main" id="{00000000-0008-0000-0000-00001B17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5916" name="Text Box 796">
          <a:extLst>
            <a:ext uri="{FF2B5EF4-FFF2-40B4-BE49-F238E27FC236}">
              <a16:creationId xmlns:a16="http://schemas.microsoft.com/office/drawing/2014/main" id="{00000000-0008-0000-0000-00001C17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5999" name="Text Box 879">
          <a:extLst>
            <a:ext uri="{FF2B5EF4-FFF2-40B4-BE49-F238E27FC236}">
              <a16:creationId xmlns:a16="http://schemas.microsoft.com/office/drawing/2014/main" id="{00000000-0008-0000-0000-00006F17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6001" name="Text Box 881">
          <a:extLst>
            <a:ext uri="{FF2B5EF4-FFF2-40B4-BE49-F238E27FC236}">
              <a16:creationId xmlns:a16="http://schemas.microsoft.com/office/drawing/2014/main" id="{00000000-0008-0000-0000-00007117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6003" name="Text Box 883">
          <a:extLst>
            <a:ext uri="{FF2B5EF4-FFF2-40B4-BE49-F238E27FC236}">
              <a16:creationId xmlns:a16="http://schemas.microsoft.com/office/drawing/2014/main" id="{00000000-0008-0000-0000-00007317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6005" name="Text Box 885">
          <a:extLst>
            <a:ext uri="{FF2B5EF4-FFF2-40B4-BE49-F238E27FC236}">
              <a16:creationId xmlns:a16="http://schemas.microsoft.com/office/drawing/2014/main" id="{00000000-0008-0000-0000-00007517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6006" name="Rectangle 886">
          <a:extLst>
            <a:ext uri="{FF2B5EF4-FFF2-40B4-BE49-F238E27FC236}">
              <a16:creationId xmlns:a16="http://schemas.microsoft.com/office/drawing/2014/main" id="{00000000-0008-0000-0000-00007617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6007" name="Text Box 887">
          <a:extLst>
            <a:ext uri="{FF2B5EF4-FFF2-40B4-BE49-F238E27FC236}">
              <a16:creationId xmlns:a16="http://schemas.microsoft.com/office/drawing/2014/main" id="{00000000-0008-0000-0000-00007717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6008" name="Text Box 888">
          <a:extLst>
            <a:ext uri="{FF2B5EF4-FFF2-40B4-BE49-F238E27FC236}">
              <a16:creationId xmlns:a16="http://schemas.microsoft.com/office/drawing/2014/main" id="{00000000-0008-0000-0000-00007817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6009" name="Rectangle 889">
          <a:extLst>
            <a:ext uri="{FF2B5EF4-FFF2-40B4-BE49-F238E27FC236}">
              <a16:creationId xmlns:a16="http://schemas.microsoft.com/office/drawing/2014/main" id="{00000000-0008-0000-0000-00007917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6010" name="Text Box 890">
          <a:extLst>
            <a:ext uri="{FF2B5EF4-FFF2-40B4-BE49-F238E27FC236}">
              <a16:creationId xmlns:a16="http://schemas.microsoft.com/office/drawing/2014/main" id="{00000000-0008-0000-0000-00007A17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6011" name="Rectangle 891">
          <a:extLst>
            <a:ext uri="{FF2B5EF4-FFF2-40B4-BE49-F238E27FC236}">
              <a16:creationId xmlns:a16="http://schemas.microsoft.com/office/drawing/2014/main" id="{00000000-0008-0000-0000-00007B17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6012" name="Text Box 892">
          <a:extLst>
            <a:ext uri="{FF2B5EF4-FFF2-40B4-BE49-F238E27FC236}">
              <a16:creationId xmlns:a16="http://schemas.microsoft.com/office/drawing/2014/main" id="{00000000-0008-0000-0000-00007C17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6014" name="Text Box 894">
          <a:extLst>
            <a:ext uri="{FF2B5EF4-FFF2-40B4-BE49-F238E27FC236}">
              <a16:creationId xmlns:a16="http://schemas.microsoft.com/office/drawing/2014/main" id="{00000000-0008-0000-0000-00007E17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6015" name="Rectangle 895">
          <a:extLst>
            <a:ext uri="{FF2B5EF4-FFF2-40B4-BE49-F238E27FC236}">
              <a16:creationId xmlns:a16="http://schemas.microsoft.com/office/drawing/2014/main" id="{00000000-0008-0000-0000-00007F17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6016" name="Text Box 896">
          <a:extLst>
            <a:ext uri="{FF2B5EF4-FFF2-40B4-BE49-F238E27FC236}">
              <a16:creationId xmlns:a16="http://schemas.microsoft.com/office/drawing/2014/main" id="{00000000-0008-0000-0000-00008017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6017" name="Text Box 897">
          <a:extLst>
            <a:ext uri="{FF2B5EF4-FFF2-40B4-BE49-F238E27FC236}">
              <a16:creationId xmlns:a16="http://schemas.microsoft.com/office/drawing/2014/main" id="{00000000-0008-0000-0000-00008117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6020" name="Text Box 900">
          <a:extLst>
            <a:ext uri="{FF2B5EF4-FFF2-40B4-BE49-F238E27FC236}">
              <a16:creationId xmlns:a16="http://schemas.microsoft.com/office/drawing/2014/main" id="{00000000-0008-0000-0000-00008417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6022" name="Text Box 902">
          <a:extLst>
            <a:ext uri="{FF2B5EF4-FFF2-40B4-BE49-F238E27FC236}">
              <a16:creationId xmlns:a16="http://schemas.microsoft.com/office/drawing/2014/main" id="{00000000-0008-0000-0000-00008617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6024" name="Text Box 904">
          <a:extLst>
            <a:ext uri="{FF2B5EF4-FFF2-40B4-BE49-F238E27FC236}">
              <a16:creationId xmlns:a16="http://schemas.microsoft.com/office/drawing/2014/main" id="{00000000-0008-0000-0000-00008817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6026" name="Text Box 906">
          <a:extLst>
            <a:ext uri="{FF2B5EF4-FFF2-40B4-BE49-F238E27FC236}">
              <a16:creationId xmlns:a16="http://schemas.microsoft.com/office/drawing/2014/main" id="{00000000-0008-0000-0000-00008A17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6027" name="Rectangle 907">
          <a:extLst>
            <a:ext uri="{FF2B5EF4-FFF2-40B4-BE49-F238E27FC236}">
              <a16:creationId xmlns:a16="http://schemas.microsoft.com/office/drawing/2014/main" id="{00000000-0008-0000-0000-00008B17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6028" name="Text Box 908">
          <a:extLst>
            <a:ext uri="{FF2B5EF4-FFF2-40B4-BE49-F238E27FC236}">
              <a16:creationId xmlns:a16="http://schemas.microsoft.com/office/drawing/2014/main" id="{00000000-0008-0000-0000-00008C17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6029" name="Text Box 909">
          <a:extLst>
            <a:ext uri="{FF2B5EF4-FFF2-40B4-BE49-F238E27FC236}">
              <a16:creationId xmlns:a16="http://schemas.microsoft.com/office/drawing/2014/main" id="{00000000-0008-0000-0000-00008D17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6030" name="Rectangle 910">
          <a:extLst>
            <a:ext uri="{FF2B5EF4-FFF2-40B4-BE49-F238E27FC236}">
              <a16:creationId xmlns:a16="http://schemas.microsoft.com/office/drawing/2014/main" id="{00000000-0008-0000-0000-00008E17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6031" name="Text Box 911">
          <a:extLst>
            <a:ext uri="{FF2B5EF4-FFF2-40B4-BE49-F238E27FC236}">
              <a16:creationId xmlns:a16="http://schemas.microsoft.com/office/drawing/2014/main" id="{00000000-0008-0000-0000-00008F17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6032" name="Rectangle 912">
          <a:extLst>
            <a:ext uri="{FF2B5EF4-FFF2-40B4-BE49-F238E27FC236}">
              <a16:creationId xmlns:a16="http://schemas.microsoft.com/office/drawing/2014/main" id="{00000000-0008-0000-0000-00009017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6033" name="Text Box 913">
          <a:extLst>
            <a:ext uri="{FF2B5EF4-FFF2-40B4-BE49-F238E27FC236}">
              <a16:creationId xmlns:a16="http://schemas.microsoft.com/office/drawing/2014/main" id="{00000000-0008-0000-0000-00009117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6035" name="Text Box 915">
          <a:extLst>
            <a:ext uri="{FF2B5EF4-FFF2-40B4-BE49-F238E27FC236}">
              <a16:creationId xmlns:a16="http://schemas.microsoft.com/office/drawing/2014/main" id="{00000000-0008-0000-0000-00009317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6036" name="Rectangle 916">
          <a:extLst>
            <a:ext uri="{FF2B5EF4-FFF2-40B4-BE49-F238E27FC236}">
              <a16:creationId xmlns:a16="http://schemas.microsoft.com/office/drawing/2014/main" id="{00000000-0008-0000-0000-00009417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6037" name="Text Box 917">
          <a:extLst>
            <a:ext uri="{FF2B5EF4-FFF2-40B4-BE49-F238E27FC236}">
              <a16:creationId xmlns:a16="http://schemas.microsoft.com/office/drawing/2014/main" id="{00000000-0008-0000-0000-00009517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6038" name="Text Box 918">
          <a:extLst>
            <a:ext uri="{FF2B5EF4-FFF2-40B4-BE49-F238E27FC236}">
              <a16:creationId xmlns:a16="http://schemas.microsoft.com/office/drawing/2014/main" id="{00000000-0008-0000-0000-00009617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0</xdr:rowOff>
    </xdr:to>
    <xdr:sp macro="" textlink="">
      <xdr:nvSpPr>
        <xdr:cNvPr id="6041" name="Text Box 921">
          <a:extLst>
            <a:ext uri="{FF2B5EF4-FFF2-40B4-BE49-F238E27FC236}">
              <a16:creationId xmlns:a16="http://schemas.microsoft.com/office/drawing/2014/main" id="{00000000-0008-0000-0000-000099170000}"/>
            </a:ext>
          </a:extLst>
        </xdr:cNvPr>
        <xdr:cNvSpPr txBox="1">
          <a:spLocks noChangeArrowheads="1"/>
        </xdr:cNvSpPr>
      </xdr:nvSpPr>
      <xdr:spPr bwMode="auto">
        <a:xfrm>
          <a:off x="75914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0</xdr:rowOff>
    </xdr:to>
    <xdr:sp macro="" textlink="">
      <xdr:nvSpPr>
        <xdr:cNvPr id="6043" name="Text Box 923">
          <a:extLst>
            <a:ext uri="{FF2B5EF4-FFF2-40B4-BE49-F238E27FC236}">
              <a16:creationId xmlns:a16="http://schemas.microsoft.com/office/drawing/2014/main" id="{00000000-0008-0000-0000-00009B170000}"/>
            </a:ext>
          </a:extLst>
        </xdr:cNvPr>
        <xdr:cNvSpPr txBox="1">
          <a:spLocks noChangeArrowheads="1"/>
        </xdr:cNvSpPr>
      </xdr:nvSpPr>
      <xdr:spPr bwMode="auto">
        <a:xfrm>
          <a:off x="75914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6045" name="Text Box 925">
          <a:extLst>
            <a:ext uri="{FF2B5EF4-FFF2-40B4-BE49-F238E27FC236}">
              <a16:creationId xmlns:a16="http://schemas.microsoft.com/office/drawing/2014/main" id="{00000000-0008-0000-0000-00009D17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6047" name="Text Box 927">
          <a:extLst>
            <a:ext uri="{FF2B5EF4-FFF2-40B4-BE49-F238E27FC236}">
              <a16:creationId xmlns:a16="http://schemas.microsoft.com/office/drawing/2014/main" id="{00000000-0008-0000-0000-00009F17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6048" name="Rectangle 928">
          <a:extLst>
            <a:ext uri="{FF2B5EF4-FFF2-40B4-BE49-F238E27FC236}">
              <a16:creationId xmlns:a16="http://schemas.microsoft.com/office/drawing/2014/main" id="{00000000-0008-0000-0000-0000A017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6049" name="Text Box 929">
          <a:extLst>
            <a:ext uri="{FF2B5EF4-FFF2-40B4-BE49-F238E27FC236}">
              <a16:creationId xmlns:a16="http://schemas.microsoft.com/office/drawing/2014/main" id="{00000000-0008-0000-0000-0000A117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6050" name="Text Box 930">
          <a:extLst>
            <a:ext uri="{FF2B5EF4-FFF2-40B4-BE49-F238E27FC236}">
              <a16:creationId xmlns:a16="http://schemas.microsoft.com/office/drawing/2014/main" id="{00000000-0008-0000-0000-0000A217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6051" name="Rectangle 931">
          <a:extLst>
            <a:ext uri="{FF2B5EF4-FFF2-40B4-BE49-F238E27FC236}">
              <a16:creationId xmlns:a16="http://schemas.microsoft.com/office/drawing/2014/main" id="{00000000-0008-0000-0000-0000A317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6052" name="Text Box 932">
          <a:extLst>
            <a:ext uri="{FF2B5EF4-FFF2-40B4-BE49-F238E27FC236}">
              <a16:creationId xmlns:a16="http://schemas.microsoft.com/office/drawing/2014/main" id="{00000000-0008-0000-0000-0000A417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6053" name="Rectangle 933">
          <a:extLst>
            <a:ext uri="{FF2B5EF4-FFF2-40B4-BE49-F238E27FC236}">
              <a16:creationId xmlns:a16="http://schemas.microsoft.com/office/drawing/2014/main" id="{00000000-0008-0000-0000-0000A517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6054" name="Text Box 934">
          <a:extLst>
            <a:ext uri="{FF2B5EF4-FFF2-40B4-BE49-F238E27FC236}">
              <a16:creationId xmlns:a16="http://schemas.microsoft.com/office/drawing/2014/main" id="{00000000-0008-0000-0000-0000A617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6056" name="Text Box 936">
          <a:extLst>
            <a:ext uri="{FF2B5EF4-FFF2-40B4-BE49-F238E27FC236}">
              <a16:creationId xmlns:a16="http://schemas.microsoft.com/office/drawing/2014/main" id="{00000000-0008-0000-0000-0000A817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6057" name="Rectangle 937">
          <a:extLst>
            <a:ext uri="{FF2B5EF4-FFF2-40B4-BE49-F238E27FC236}">
              <a16:creationId xmlns:a16="http://schemas.microsoft.com/office/drawing/2014/main" id="{00000000-0008-0000-0000-0000A917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6058" name="Text Box 938">
          <a:extLst>
            <a:ext uri="{FF2B5EF4-FFF2-40B4-BE49-F238E27FC236}">
              <a16:creationId xmlns:a16="http://schemas.microsoft.com/office/drawing/2014/main" id="{00000000-0008-0000-0000-0000AA17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6059" name="Text Box 939">
          <a:extLst>
            <a:ext uri="{FF2B5EF4-FFF2-40B4-BE49-F238E27FC236}">
              <a16:creationId xmlns:a16="http://schemas.microsoft.com/office/drawing/2014/main" id="{00000000-0008-0000-0000-0000AB17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6062" name="Text Box 942">
          <a:extLst>
            <a:ext uri="{FF2B5EF4-FFF2-40B4-BE49-F238E27FC236}">
              <a16:creationId xmlns:a16="http://schemas.microsoft.com/office/drawing/2014/main" id="{00000000-0008-0000-0000-0000AE17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6064" name="Text Box 944">
          <a:extLst>
            <a:ext uri="{FF2B5EF4-FFF2-40B4-BE49-F238E27FC236}">
              <a16:creationId xmlns:a16="http://schemas.microsoft.com/office/drawing/2014/main" id="{00000000-0008-0000-0000-0000B017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6066" name="Text Box 946">
          <a:extLst>
            <a:ext uri="{FF2B5EF4-FFF2-40B4-BE49-F238E27FC236}">
              <a16:creationId xmlns:a16="http://schemas.microsoft.com/office/drawing/2014/main" id="{00000000-0008-0000-0000-0000B217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6068" name="Text Box 948">
          <a:extLst>
            <a:ext uri="{FF2B5EF4-FFF2-40B4-BE49-F238E27FC236}">
              <a16:creationId xmlns:a16="http://schemas.microsoft.com/office/drawing/2014/main" id="{00000000-0008-0000-0000-0000B417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6069" name="Rectangle 949">
          <a:extLst>
            <a:ext uri="{FF2B5EF4-FFF2-40B4-BE49-F238E27FC236}">
              <a16:creationId xmlns:a16="http://schemas.microsoft.com/office/drawing/2014/main" id="{00000000-0008-0000-0000-0000B517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6070" name="Text Box 950">
          <a:extLst>
            <a:ext uri="{FF2B5EF4-FFF2-40B4-BE49-F238E27FC236}">
              <a16:creationId xmlns:a16="http://schemas.microsoft.com/office/drawing/2014/main" id="{00000000-0008-0000-0000-0000B617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6071" name="Text Box 951">
          <a:extLst>
            <a:ext uri="{FF2B5EF4-FFF2-40B4-BE49-F238E27FC236}">
              <a16:creationId xmlns:a16="http://schemas.microsoft.com/office/drawing/2014/main" id="{00000000-0008-0000-0000-0000B717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6072" name="Rectangle 952">
          <a:extLst>
            <a:ext uri="{FF2B5EF4-FFF2-40B4-BE49-F238E27FC236}">
              <a16:creationId xmlns:a16="http://schemas.microsoft.com/office/drawing/2014/main" id="{00000000-0008-0000-0000-0000B817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6073" name="Text Box 953">
          <a:extLst>
            <a:ext uri="{FF2B5EF4-FFF2-40B4-BE49-F238E27FC236}">
              <a16:creationId xmlns:a16="http://schemas.microsoft.com/office/drawing/2014/main" id="{00000000-0008-0000-0000-0000B917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6074" name="Rectangle 954">
          <a:extLst>
            <a:ext uri="{FF2B5EF4-FFF2-40B4-BE49-F238E27FC236}">
              <a16:creationId xmlns:a16="http://schemas.microsoft.com/office/drawing/2014/main" id="{00000000-0008-0000-0000-0000BA17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6075" name="Text Box 955">
          <a:extLst>
            <a:ext uri="{FF2B5EF4-FFF2-40B4-BE49-F238E27FC236}">
              <a16:creationId xmlns:a16="http://schemas.microsoft.com/office/drawing/2014/main" id="{00000000-0008-0000-0000-0000BB17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6077" name="Text Box 957">
          <a:extLst>
            <a:ext uri="{FF2B5EF4-FFF2-40B4-BE49-F238E27FC236}">
              <a16:creationId xmlns:a16="http://schemas.microsoft.com/office/drawing/2014/main" id="{00000000-0008-0000-0000-0000BD17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6078" name="Rectangle 958">
          <a:extLst>
            <a:ext uri="{FF2B5EF4-FFF2-40B4-BE49-F238E27FC236}">
              <a16:creationId xmlns:a16="http://schemas.microsoft.com/office/drawing/2014/main" id="{00000000-0008-0000-0000-0000BE17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6079" name="Text Box 959">
          <a:extLst>
            <a:ext uri="{FF2B5EF4-FFF2-40B4-BE49-F238E27FC236}">
              <a16:creationId xmlns:a16="http://schemas.microsoft.com/office/drawing/2014/main" id="{00000000-0008-0000-0000-0000BF17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6080" name="Text Box 960">
          <a:extLst>
            <a:ext uri="{FF2B5EF4-FFF2-40B4-BE49-F238E27FC236}">
              <a16:creationId xmlns:a16="http://schemas.microsoft.com/office/drawing/2014/main" id="{00000000-0008-0000-0000-0000C017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85725</xdr:colOff>
      <xdr:row>27</xdr:row>
      <xdr:rowOff>47625</xdr:rowOff>
    </xdr:from>
    <xdr:to>
      <xdr:col>21</xdr:col>
      <xdr:colOff>400050</xdr:colOff>
      <xdr:row>27</xdr:row>
      <xdr:rowOff>266700</xdr:rowOff>
    </xdr:to>
    <xdr:sp macro="" textlink="">
      <xdr:nvSpPr>
        <xdr:cNvPr id="6098" name="AutoShape 978">
          <a:hlinkClick xmlns:r="http://schemas.openxmlformats.org/officeDocument/2006/relationships" r:id="rId1"/>
          <a:extLst>
            <a:ext uri="{FF2B5EF4-FFF2-40B4-BE49-F238E27FC236}">
              <a16:creationId xmlns:a16="http://schemas.microsoft.com/office/drawing/2014/main" id="{00000000-0008-0000-0000-0000D2170000}"/>
            </a:ext>
          </a:extLst>
        </xdr:cNvPr>
        <xdr:cNvSpPr>
          <a:spLocks noChangeArrowheads="1"/>
        </xdr:cNvSpPr>
      </xdr:nvSpPr>
      <xdr:spPr bwMode="auto">
        <a:xfrm>
          <a:off x="8686800" y="8877300"/>
          <a:ext cx="1247775" cy="200025"/>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endParaRPr lang="it-IT"/>
        </a:p>
      </xdr:txBody>
    </xdr:sp>
    <xdr:clientData/>
  </xdr:twoCellAnchor>
  <xdr:twoCellAnchor>
    <xdr:from>
      <xdr:col>16</xdr:col>
      <xdr:colOff>390525</xdr:colOff>
      <xdr:row>10</xdr:row>
      <xdr:rowOff>695325</xdr:rowOff>
    </xdr:from>
    <xdr:to>
      <xdr:col>16</xdr:col>
      <xdr:colOff>390525</xdr:colOff>
      <xdr:row>11</xdr:row>
      <xdr:rowOff>9525</xdr:rowOff>
    </xdr:to>
    <xdr:sp macro="" textlink="">
      <xdr:nvSpPr>
        <xdr:cNvPr id="6104" name="Text Box 984">
          <a:extLst>
            <a:ext uri="{FF2B5EF4-FFF2-40B4-BE49-F238E27FC236}">
              <a16:creationId xmlns:a16="http://schemas.microsoft.com/office/drawing/2014/main" id="{00000000-0008-0000-0000-0000D8170000}"/>
            </a:ext>
          </a:extLst>
        </xdr:cNvPr>
        <xdr:cNvSpPr txBox="1">
          <a:spLocks noChangeArrowheads="1"/>
        </xdr:cNvSpPr>
      </xdr:nvSpPr>
      <xdr:spPr bwMode="auto">
        <a:xfrm>
          <a:off x="759142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10</xdr:row>
      <xdr:rowOff>695325</xdr:rowOff>
    </xdr:from>
    <xdr:to>
      <xdr:col>19</xdr:col>
      <xdr:colOff>390525</xdr:colOff>
      <xdr:row>11</xdr:row>
      <xdr:rowOff>9525</xdr:rowOff>
    </xdr:to>
    <xdr:sp macro="" textlink="">
      <xdr:nvSpPr>
        <xdr:cNvPr id="6106" name="Text Box 986">
          <a:extLst>
            <a:ext uri="{FF2B5EF4-FFF2-40B4-BE49-F238E27FC236}">
              <a16:creationId xmlns:a16="http://schemas.microsoft.com/office/drawing/2014/main" id="{00000000-0008-0000-0000-0000DA170000}"/>
            </a:ext>
          </a:extLst>
        </xdr:cNvPr>
        <xdr:cNvSpPr txBox="1">
          <a:spLocks noChangeArrowheads="1"/>
        </xdr:cNvSpPr>
      </xdr:nvSpPr>
      <xdr:spPr bwMode="auto">
        <a:xfrm>
          <a:off x="899160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9525</xdr:rowOff>
    </xdr:to>
    <xdr:sp macro="" textlink="">
      <xdr:nvSpPr>
        <xdr:cNvPr id="6108" name="Text Box 988">
          <a:extLst>
            <a:ext uri="{FF2B5EF4-FFF2-40B4-BE49-F238E27FC236}">
              <a16:creationId xmlns:a16="http://schemas.microsoft.com/office/drawing/2014/main" id="{00000000-0008-0000-0000-0000DC170000}"/>
            </a:ext>
          </a:extLst>
        </xdr:cNvPr>
        <xdr:cNvSpPr txBox="1">
          <a:spLocks noChangeArrowheads="1"/>
        </xdr:cNvSpPr>
      </xdr:nvSpPr>
      <xdr:spPr bwMode="auto">
        <a:xfrm>
          <a:off x="103917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0" name="Rectangle 990">
          <a:extLst>
            <a:ext uri="{FF2B5EF4-FFF2-40B4-BE49-F238E27FC236}">
              <a16:creationId xmlns:a16="http://schemas.microsoft.com/office/drawing/2014/main" id="{00000000-0008-0000-0000-0000DE170000}"/>
            </a:ext>
          </a:extLst>
        </xdr:cNvPr>
        <xdr:cNvSpPr>
          <a:spLocks noChangeArrowheads="1"/>
        </xdr:cNvSpPr>
      </xdr:nvSpPr>
      <xdr:spPr bwMode="auto">
        <a:xfrm>
          <a:off x="10391775" y="33147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11" name="Text Box 991">
          <a:extLst>
            <a:ext uri="{FF2B5EF4-FFF2-40B4-BE49-F238E27FC236}">
              <a16:creationId xmlns:a16="http://schemas.microsoft.com/office/drawing/2014/main" id="{00000000-0008-0000-0000-0000DF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2" name="Text Box 992">
          <a:extLst>
            <a:ext uri="{FF2B5EF4-FFF2-40B4-BE49-F238E27FC236}">
              <a16:creationId xmlns:a16="http://schemas.microsoft.com/office/drawing/2014/main" id="{00000000-0008-0000-0000-0000E0170000}"/>
            </a:ext>
          </a:extLst>
        </xdr:cNvPr>
        <xdr:cNvSpPr txBox="1">
          <a:spLocks noChangeArrowheads="1"/>
        </xdr:cNvSpPr>
      </xdr:nvSpPr>
      <xdr:spPr bwMode="auto">
        <a:xfrm>
          <a:off x="103917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3" name="Text Box 993">
          <a:extLst>
            <a:ext uri="{FF2B5EF4-FFF2-40B4-BE49-F238E27FC236}">
              <a16:creationId xmlns:a16="http://schemas.microsoft.com/office/drawing/2014/main" id="{00000000-0008-0000-0000-0000E1170000}"/>
            </a:ext>
          </a:extLst>
        </xdr:cNvPr>
        <xdr:cNvSpPr txBox="1">
          <a:spLocks noChangeArrowheads="1"/>
        </xdr:cNvSpPr>
      </xdr:nvSpPr>
      <xdr:spPr bwMode="auto">
        <a:xfrm>
          <a:off x="103917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4" name="Text Box 994">
          <a:extLst>
            <a:ext uri="{FF2B5EF4-FFF2-40B4-BE49-F238E27FC236}">
              <a16:creationId xmlns:a16="http://schemas.microsoft.com/office/drawing/2014/main" id="{00000000-0008-0000-0000-0000E2170000}"/>
            </a:ext>
          </a:extLst>
        </xdr:cNvPr>
        <xdr:cNvSpPr txBox="1">
          <a:spLocks noChangeArrowheads="1"/>
        </xdr:cNvSpPr>
      </xdr:nvSpPr>
      <xdr:spPr bwMode="auto">
        <a:xfrm>
          <a:off x="103917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5" name="Rectangle 995">
          <a:extLst>
            <a:ext uri="{FF2B5EF4-FFF2-40B4-BE49-F238E27FC236}">
              <a16:creationId xmlns:a16="http://schemas.microsoft.com/office/drawing/2014/main" id="{00000000-0008-0000-0000-0000E3170000}"/>
            </a:ext>
          </a:extLst>
        </xdr:cNvPr>
        <xdr:cNvSpPr>
          <a:spLocks noChangeArrowheads="1"/>
        </xdr:cNvSpPr>
      </xdr:nvSpPr>
      <xdr:spPr bwMode="auto">
        <a:xfrm>
          <a:off x="103917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10</xdr:row>
      <xdr:rowOff>190500</xdr:rowOff>
    </xdr:from>
    <xdr:to>
      <xdr:col>22</xdr:col>
      <xdr:colOff>390525</xdr:colOff>
      <xdr:row>10</xdr:row>
      <xdr:rowOff>371475</xdr:rowOff>
    </xdr:to>
    <xdr:sp macro="" textlink="">
      <xdr:nvSpPr>
        <xdr:cNvPr id="6116" name="Text Box 996">
          <a:extLst>
            <a:ext uri="{FF2B5EF4-FFF2-40B4-BE49-F238E27FC236}">
              <a16:creationId xmlns:a16="http://schemas.microsoft.com/office/drawing/2014/main" id="{00000000-0008-0000-0000-0000E4170000}"/>
            </a:ext>
          </a:extLst>
        </xdr:cNvPr>
        <xdr:cNvSpPr txBox="1">
          <a:spLocks noChangeArrowheads="1"/>
        </xdr:cNvSpPr>
      </xdr:nvSpPr>
      <xdr:spPr bwMode="auto">
        <a:xfrm>
          <a:off x="10391775" y="28098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17" name="Text Box 997">
          <a:extLst>
            <a:ext uri="{FF2B5EF4-FFF2-40B4-BE49-F238E27FC236}">
              <a16:creationId xmlns:a16="http://schemas.microsoft.com/office/drawing/2014/main" id="{00000000-0008-0000-0000-0000E5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8" name="Rectangle 998">
          <a:extLst>
            <a:ext uri="{FF2B5EF4-FFF2-40B4-BE49-F238E27FC236}">
              <a16:creationId xmlns:a16="http://schemas.microsoft.com/office/drawing/2014/main" id="{00000000-0008-0000-0000-0000E6170000}"/>
            </a:ext>
          </a:extLst>
        </xdr:cNvPr>
        <xdr:cNvSpPr>
          <a:spLocks noChangeArrowheads="1"/>
        </xdr:cNvSpPr>
      </xdr:nvSpPr>
      <xdr:spPr bwMode="auto">
        <a:xfrm>
          <a:off x="103917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19" name="Text Box 999">
          <a:extLst>
            <a:ext uri="{FF2B5EF4-FFF2-40B4-BE49-F238E27FC236}">
              <a16:creationId xmlns:a16="http://schemas.microsoft.com/office/drawing/2014/main" id="{00000000-0008-0000-0000-0000E7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20" name="Rectangle 1000">
          <a:extLst>
            <a:ext uri="{FF2B5EF4-FFF2-40B4-BE49-F238E27FC236}">
              <a16:creationId xmlns:a16="http://schemas.microsoft.com/office/drawing/2014/main" id="{00000000-0008-0000-0000-0000E8170000}"/>
            </a:ext>
          </a:extLst>
        </xdr:cNvPr>
        <xdr:cNvSpPr>
          <a:spLocks noChangeArrowheads="1"/>
        </xdr:cNvSpPr>
      </xdr:nvSpPr>
      <xdr:spPr bwMode="auto">
        <a:xfrm>
          <a:off x="103917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21" name="Text Box 1001">
          <a:extLst>
            <a:ext uri="{FF2B5EF4-FFF2-40B4-BE49-F238E27FC236}">
              <a16:creationId xmlns:a16="http://schemas.microsoft.com/office/drawing/2014/main" id="{00000000-0008-0000-0000-0000E9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22" name="Rectangle 1002">
          <a:extLst>
            <a:ext uri="{FF2B5EF4-FFF2-40B4-BE49-F238E27FC236}">
              <a16:creationId xmlns:a16="http://schemas.microsoft.com/office/drawing/2014/main" id="{00000000-0008-0000-0000-0000EA170000}"/>
            </a:ext>
          </a:extLst>
        </xdr:cNvPr>
        <xdr:cNvSpPr>
          <a:spLocks noChangeArrowheads="1"/>
        </xdr:cNvSpPr>
      </xdr:nvSpPr>
      <xdr:spPr bwMode="auto">
        <a:xfrm>
          <a:off x="103917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23" name="Text Box 1003">
          <a:extLst>
            <a:ext uri="{FF2B5EF4-FFF2-40B4-BE49-F238E27FC236}">
              <a16:creationId xmlns:a16="http://schemas.microsoft.com/office/drawing/2014/main" id="{00000000-0008-0000-0000-0000EB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9525</xdr:rowOff>
    </xdr:to>
    <xdr:sp macro="" textlink="">
      <xdr:nvSpPr>
        <xdr:cNvPr id="6129" name="Text Box 1009">
          <a:extLst>
            <a:ext uri="{FF2B5EF4-FFF2-40B4-BE49-F238E27FC236}">
              <a16:creationId xmlns:a16="http://schemas.microsoft.com/office/drawing/2014/main" id="{00000000-0008-0000-0000-0000F1170000}"/>
            </a:ext>
          </a:extLst>
        </xdr:cNvPr>
        <xdr:cNvSpPr txBox="1">
          <a:spLocks noChangeArrowheads="1"/>
        </xdr:cNvSpPr>
      </xdr:nvSpPr>
      <xdr:spPr bwMode="auto">
        <a:xfrm>
          <a:off x="103917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6134" name="Text Box 1014">
          <a:extLst>
            <a:ext uri="{FF2B5EF4-FFF2-40B4-BE49-F238E27FC236}">
              <a16:creationId xmlns:a16="http://schemas.microsoft.com/office/drawing/2014/main" id="{00000000-0008-0000-0000-0000F617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13</xdr:row>
      <xdr:rowOff>704850</xdr:rowOff>
    </xdr:to>
    <xdr:sp macro="" textlink="">
      <xdr:nvSpPr>
        <xdr:cNvPr id="6135" name="Rectangle 1015">
          <a:extLst>
            <a:ext uri="{FF2B5EF4-FFF2-40B4-BE49-F238E27FC236}">
              <a16:creationId xmlns:a16="http://schemas.microsoft.com/office/drawing/2014/main" id="{00000000-0008-0000-0000-0000F7170000}"/>
            </a:ext>
          </a:extLst>
        </xdr:cNvPr>
        <xdr:cNvSpPr>
          <a:spLocks noChangeArrowheads="1"/>
        </xdr:cNvSpPr>
      </xdr:nvSpPr>
      <xdr:spPr bwMode="auto">
        <a:xfrm>
          <a:off x="199072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13</xdr:row>
      <xdr:rowOff>190500</xdr:rowOff>
    </xdr:from>
    <xdr:to>
      <xdr:col>4</xdr:col>
      <xdr:colOff>390525</xdr:colOff>
      <xdr:row>13</xdr:row>
      <xdr:rowOff>371475</xdr:rowOff>
    </xdr:to>
    <xdr:sp macro="" textlink="">
      <xdr:nvSpPr>
        <xdr:cNvPr id="6136" name="Text Box 1016">
          <a:extLst>
            <a:ext uri="{FF2B5EF4-FFF2-40B4-BE49-F238E27FC236}">
              <a16:creationId xmlns:a16="http://schemas.microsoft.com/office/drawing/2014/main" id="{00000000-0008-0000-0000-0000F8170000}"/>
            </a:ext>
          </a:extLst>
        </xdr:cNvPr>
        <xdr:cNvSpPr txBox="1">
          <a:spLocks noChangeArrowheads="1"/>
        </xdr:cNvSpPr>
      </xdr:nvSpPr>
      <xdr:spPr bwMode="auto">
        <a:xfrm>
          <a:off x="199072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6137" name="Text Box 1017">
          <a:extLst>
            <a:ext uri="{FF2B5EF4-FFF2-40B4-BE49-F238E27FC236}">
              <a16:creationId xmlns:a16="http://schemas.microsoft.com/office/drawing/2014/main" id="{00000000-0008-0000-0000-0000F917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704850</xdr:rowOff>
    </xdr:from>
    <xdr:to>
      <xdr:col>7</xdr:col>
      <xdr:colOff>390525</xdr:colOff>
      <xdr:row>14</xdr:row>
      <xdr:rowOff>19050</xdr:rowOff>
    </xdr:to>
    <xdr:sp macro="" textlink="">
      <xdr:nvSpPr>
        <xdr:cNvPr id="6140" name="Text Box 1020">
          <a:extLst>
            <a:ext uri="{FF2B5EF4-FFF2-40B4-BE49-F238E27FC236}">
              <a16:creationId xmlns:a16="http://schemas.microsoft.com/office/drawing/2014/main" id="{00000000-0008-0000-0000-0000FC170000}"/>
            </a:ext>
          </a:extLst>
        </xdr:cNvPr>
        <xdr:cNvSpPr txBox="1">
          <a:spLocks noChangeArrowheads="1"/>
        </xdr:cNvSpPr>
      </xdr:nvSpPr>
      <xdr:spPr bwMode="auto">
        <a:xfrm>
          <a:off x="33909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704850</xdr:rowOff>
    </xdr:from>
    <xdr:to>
      <xdr:col>7</xdr:col>
      <xdr:colOff>390525</xdr:colOff>
      <xdr:row>13</xdr:row>
      <xdr:rowOff>704850</xdr:rowOff>
    </xdr:to>
    <xdr:sp macro="" textlink="">
      <xdr:nvSpPr>
        <xdr:cNvPr id="6141" name="Rectangle 1021">
          <a:extLst>
            <a:ext uri="{FF2B5EF4-FFF2-40B4-BE49-F238E27FC236}">
              <a16:creationId xmlns:a16="http://schemas.microsoft.com/office/drawing/2014/main" id="{00000000-0008-0000-0000-0000FD170000}"/>
            </a:ext>
          </a:extLst>
        </xdr:cNvPr>
        <xdr:cNvSpPr>
          <a:spLocks noChangeArrowheads="1"/>
        </xdr:cNvSpPr>
      </xdr:nvSpPr>
      <xdr:spPr bwMode="auto">
        <a:xfrm>
          <a:off x="339090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13</xdr:row>
      <xdr:rowOff>190500</xdr:rowOff>
    </xdr:from>
    <xdr:to>
      <xdr:col>7</xdr:col>
      <xdr:colOff>390525</xdr:colOff>
      <xdr:row>13</xdr:row>
      <xdr:rowOff>371475</xdr:rowOff>
    </xdr:to>
    <xdr:sp macro="" textlink="">
      <xdr:nvSpPr>
        <xdr:cNvPr id="6142" name="Text Box 1022">
          <a:extLst>
            <a:ext uri="{FF2B5EF4-FFF2-40B4-BE49-F238E27FC236}">
              <a16:creationId xmlns:a16="http://schemas.microsoft.com/office/drawing/2014/main" id="{00000000-0008-0000-0000-0000FE170000}"/>
            </a:ext>
          </a:extLst>
        </xdr:cNvPr>
        <xdr:cNvSpPr txBox="1">
          <a:spLocks noChangeArrowheads="1"/>
        </xdr:cNvSpPr>
      </xdr:nvSpPr>
      <xdr:spPr bwMode="auto">
        <a:xfrm>
          <a:off x="339090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704850</xdr:rowOff>
    </xdr:from>
    <xdr:to>
      <xdr:col>7</xdr:col>
      <xdr:colOff>390525</xdr:colOff>
      <xdr:row>14</xdr:row>
      <xdr:rowOff>19050</xdr:rowOff>
    </xdr:to>
    <xdr:sp macro="" textlink="">
      <xdr:nvSpPr>
        <xdr:cNvPr id="6143" name="Text Box 1023">
          <a:extLst>
            <a:ext uri="{FF2B5EF4-FFF2-40B4-BE49-F238E27FC236}">
              <a16:creationId xmlns:a16="http://schemas.microsoft.com/office/drawing/2014/main" id="{00000000-0008-0000-0000-0000FF170000}"/>
            </a:ext>
          </a:extLst>
        </xdr:cNvPr>
        <xdr:cNvSpPr txBox="1">
          <a:spLocks noChangeArrowheads="1"/>
        </xdr:cNvSpPr>
      </xdr:nvSpPr>
      <xdr:spPr bwMode="auto">
        <a:xfrm>
          <a:off x="33909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16386" name="Text Box 1026">
          <a:extLst>
            <a:ext uri="{FF2B5EF4-FFF2-40B4-BE49-F238E27FC236}">
              <a16:creationId xmlns:a16="http://schemas.microsoft.com/office/drawing/2014/main" id="{00000000-0008-0000-0000-00000240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13</xdr:row>
      <xdr:rowOff>704850</xdr:rowOff>
    </xdr:to>
    <xdr:sp macro="" textlink="">
      <xdr:nvSpPr>
        <xdr:cNvPr id="16387" name="Rectangle 1027">
          <a:extLst>
            <a:ext uri="{FF2B5EF4-FFF2-40B4-BE49-F238E27FC236}">
              <a16:creationId xmlns:a16="http://schemas.microsoft.com/office/drawing/2014/main" id="{00000000-0008-0000-0000-000003400000}"/>
            </a:ext>
          </a:extLst>
        </xdr:cNvPr>
        <xdr:cNvSpPr>
          <a:spLocks noChangeArrowheads="1"/>
        </xdr:cNvSpPr>
      </xdr:nvSpPr>
      <xdr:spPr bwMode="auto">
        <a:xfrm>
          <a:off x="479107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190500</xdr:rowOff>
    </xdr:from>
    <xdr:to>
      <xdr:col>10</xdr:col>
      <xdr:colOff>390525</xdr:colOff>
      <xdr:row>13</xdr:row>
      <xdr:rowOff>371475</xdr:rowOff>
    </xdr:to>
    <xdr:sp macro="" textlink="">
      <xdr:nvSpPr>
        <xdr:cNvPr id="16388" name="Text Box 1028">
          <a:extLst>
            <a:ext uri="{FF2B5EF4-FFF2-40B4-BE49-F238E27FC236}">
              <a16:creationId xmlns:a16="http://schemas.microsoft.com/office/drawing/2014/main" id="{00000000-0008-0000-0000-000004400000}"/>
            </a:ext>
          </a:extLst>
        </xdr:cNvPr>
        <xdr:cNvSpPr txBox="1">
          <a:spLocks noChangeArrowheads="1"/>
        </xdr:cNvSpPr>
      </xdr:nvSpPr>
      <xdr:spPr bwMode="auto">
        <a:xfrm>
          <a:off x="47910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16389" name="Text Box 1029">
          <a:extLst>
            <a:ext uri="{FF2B5EF4-FFF2-40B4-BE49-F238E27FC236}">
              <a16:creationId xmlns:a16="http://schemas.microsoft.com/office/drawing/2014/main" id="{00000000-0008-0000-0000-00000540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391" name="Text Box 1031">
          <a:extLst>
            <a:ext uri="{FF2B5EF4-FFF2-40B4-BE49-F238E27FC236}">
              <a16:creationId xmlns:a16="http://schemas.microsoft.com/office/drawing/2014/main" id="{00000000-0008-0000-0000-000007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16393" name="Text Box 1033">
          <a:extLst>
            <a:ext uri="{FF2B5EF4-FFF2-40B4-BE49-F238E27FC236}">
              <a16:creationId xmlns:a16="http://schemas.microsoft.com/office/drawing/2014/main" id="{00000000-0008-0000-0000-00000940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396" name="Text Box 1036">
          <a:extLst>
            <a:ext uri="{FF2B5EF4-FFF2-40B4-BE49-F238E27FC236}">
              <a16:creationId xmlns:a16="http://schemas.microsoft.com/office/drawing/2014/main" id="{00000000-0008-0000-0000-00000C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13</xdr:row>
      <xdr:rowOff>704850</xdr:rowOff>
    </xdr:to>
    <xdr:sp macro="" textlink="">
      <xdr:nvSpPr>
        <xdr:cNvPr id="16397" name="Rectangle 1037">
          <a:extLst>
            <a:ext uri="{FF2B5EF4-FFF2-40B4-BE49-F238E27FC236}">
              <a16:creationId xmlns:a16="http://schemas.microsoft.com/office/drawing/2014/main" id="{00000000-0008-0000-0000-00000D400000}"/>
            </a:ext>
          </a:extLst>
        </xdr:cNvPr>
        <xdr:cNvSpPr>
          <a:spLocks noChangeArrowheads="1"/>
        </xdr:cNvSpPr>
      </xdr:nvSpPr>
      <xdr:spPr bwMode="auto">
        <a:xfrm>
          <a:off x="61912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190500</xdr:rowOff>
    </xdr:from>
    <xdr:to>
      <xdr:col>13</xdr:col>
      <xdr:colOff>390525</xdr:colOff>
      <xdr:row>13</xdr:row>
      <xdr:rowOff>371475</xdr:rowOff>
    </xdr:to>
    <xdr:sp macro="" textlink="">
      <xdr:nvSpPr>
        <xdr:cNvPr id="16398" name="Text Box 1038">
          <a:extLst>
            <a:ext uri="{FF2B5EF4-FFF2-40B4-BE49-F238E27FC236}">
              <a16:creationId xmlns:a16="http://schemas.microsoft.com/office/drawing/2014/main" id="{00000000-0008-0000-0000-00000E400000}"/>
            </a:ext>
          </a:extLst>
        </xdr:cNvPr>
        <xdr:cNvSpPr txBox="1">
          <a:spLocks noChangeArrowheads="1"/>
        </xdr:cNvSpPr>
      </xdr:nvSpPr>
      <xdr:spPr bwMode="auto">
        <a:xfrm>
          <a:off x="61912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399" name="Text Box 1039">
          <a:extLst>
            <a:ext uri="{FF2B5EF4-FFF2-40B4-BE49-F238E27FC236}">
              <a16:creationId xmlns:a16="http://schemas.microsoft.com/office/drawing/2014/main" id="{00000000-0008-0000-0000-00000F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402" name="Text Box 1042">
          <a:extLst>
            <a:ext uri="{FF2B5EF4-FFF2-40B4-BE49-F238E27FC236}">
              <a16:creationId xmlns:a16="http://schemas.microsoft.com/office/drawing/2014/main" id="{00000000-0008-0000-0000-000012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13</xdr:row>
      <xdr:rowOff>704850</xdr:rowOff>
    </xdr:to>
    <xdr:sp macro="" textlink="">
      <xdr:nvSpPr>
        <xdr:cNvPr id="16403" name="Rectangle 1043">
          <a:extLst>
            <a:ext uri="{FF2B5EF4-FFF2-40B4-BE49-F238E27FC236}">
              <a16:creationId xmlns:a16="http://schemas.microsoft.com/office/drawing/2014/main" id="{00000000-0008-0000-0000-000013400000}"/>
            </a:ext>
          </a:extLst>
        </xdr:cNvPr>
        <xdr:cNvSpPr>
          <a:spLocks noChangeArrowheads="1"/>
        </xdr:cNvSpPr>
      </xdr:nvSpPr>
      <xdr:spPr bwMode="auto">
        <a:xfrm>
          <a:off x="61912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190500</xdr:rowOff>
    </xdr:from>
    <xdr:to>
      <xdr:col>13</xdr:col>
      <xdr:colOff>390525</xdr:colOff>
      <xdr:row>13</xdr:row>
      <xdr:rowOff>371475</xdr:rowOff>
    </xdr:to>
    <xdr:sp macro="" textlink="">
      <xdr:nvSpPr>
        <xdr:cNvPr id="16404" name="Text Box 1044">
          <a:extLst>
            <a:ext uri="{FF2B5EF4-FFF2-40B4-BE49-F238E27FC236}">
              <a16:creationId xmlns:a16="http://schemas.microsoft.com/office/drawing/2014/main" id="{00000000-0008-0000-0000-000014400000}"/>
            </a:ext>
          </a:extLst>
        </xdr:cNvPr>
        <xdr:cNvSpPr txBox="1">
          <a:spLocks noChangeArrowheads="1"/>
        </xdr:cNvSpPr>
      </xdr:nvSpPr>
      <xdr:spPr bwMode="auto">
        <a:xfrm>
          <a:off x="61912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405" name="Text Box 1045">
          <a:extLst>
            <a:ext uri="{FF2B5EF4-FFF2-40B4-BE49-F238E27FC236}">
              <a16:creationId xmlns:a16="http://schemas.microsoft.com/office/drawing/2014/main" id="{00000000-0008-0000-0000-000015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16408" name="Text Box 1048">
          <a:extLst>
            <a:ext uri="{FF2B5EF4-FFF2-40B4-BE49-F238E27FC236}">
              <a16:creationId xmlns:a16="http://schemas.microsoft.com/office/drawing/2014/main" id="{00000000-0008-0000-0000-00001840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13</xdr:row>
      <xdr:rowOff>704850</xdr:rowOff>
    </xdr:to>
    <xdr:sp macro="" textlink="">
      <xdr:nvSpPr>
        <xdr:cNvPr id="16409" name="Rectangle 1049">
          <a:extLst>
            <a:ext uri="{FF2B5EF4-FFF2-40B4-BE49-F238E27FC236}">
              <a16:creationId xmlns:a16="http://schemas.microsoft.com/office/drawing/2014/main" id="{00000000-0008-0000-0000-000019400000}"/>
            </a:ext>
          </a:extLst>
        </xdr:cNvPr>
        <xdr:cNvSpPr>
          <a:spLocks noChangeArrowheads="1"/>
        </xdr:cNvSpPr>
      </xdr:nvSpPr>
      <xdr:spPr bwMode="auto">
        <a:xfrm>
          <a:off x="759142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13</xdr:row>
      <xdr:rowOff>190500</xdr:rowOff>
    </xdr:from>
    <xdr:to>
      <xdr:col>16</xdr:col>
      <xdr:colOff>390525</xdr:colOff>
      <xdr:row>13</xdr:row>
      <xdr:rowOff>371475</xdr:rowOff>
    </xdr:to>
    <xdr:sp macro="" textlink="">
      <xdr:nvSpPr>
        <xdr:cNvPr id="16410" name="Text Box 1050">
          <a:extLst>
            <a:ext uri="{FF2B5EF4-FFF2-40B4-BE49-F238E27FC236}">
              <a16:creationId xmlns:a16="http://schemas.microsoft.com/office/drawing/2014/main" id="{00000000-0008-0000-0000-00001A400000}"/>
            </a:ext>
          </a:extLst>
        </xdr:cNvPr>
        <xdr:cNvSpPr txBox="1">
          <a:spLocks noChangeArrowheads="1"/>
        </xdr:cNvSpPr>
      </xdr:nvSpPr>
      <xdr:spPr bwMode="auto">
        <a:xfrm>
          <a:off x="759142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16411" name="Text Box 1051">
          <a:extLst>
            <a:ext uri="{FF2B5EF4-FFF2-40B4-BE49-F238E27FC236}">
              <a16:creationId xmlns:a16="http://schemas.microsoft.com/office/drawing/2014/main" id="{00000000-0008-0000-0000-00001B40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704850</xdr:rowOff>
    </xdr:from>
    <xdr:to>
      <xdr:col>19</xdr:col>
      <xdr:colOff>390525</xdr:colOff>
      <xdr:row>14</xdr:row>
      <xdr:rowOff>19050</xdr:rowOff>
    </xdr:to>
    <xdr:sp macro="" textlink="">
      <xdr:nvSpPr>
        <xdr:cNvPr id="16414" name="Text Box 1054">
          <a:extLst>
            <a:ext uri="{FF2B5EF4-FFF2-40B4-BE49-F238E27FC236}">
              <a16:creationId xmlns:a16="http://schemas.microsoft.com/office/drawing/2014/main" id="{00000000-0008-0000-0000-00001E400000}"/>
            </a:ext>
          </a:extLst>
        </xdr:cNvPr>
        <xdr:cNvSpPr txBox="1">
          <a:spLocks noChangeArrowheads="1"/>
        </xdr:cNvSpPr>
      </xdr:nvSpPr>
      <xdr:spPr bwMode="auto">
        <a:xfrm>
          <a:off x="89916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704850</xdr:rowOff>
    </xdr:from>
    <xdr:to>
      <xdr:col>19</xdr:col>
      <xdr:colOff>390525</xdr:colOff>
      <xdr:row>13</xdr:row>
      <xdr:rowOff>704850</xdr:rowOff>
    </xdr:to>
    <xdr:sp macro="" textlink="">
      <xdr:nvSpPr>
        <xdr:cNvPr id="16415" name="Rectangle 1055">
          <a:extLst>
            <a:ext uri="{FF2B5EF4-FFF2-40B4-BE49-F238E27FC236}">
              <a16:creationId xmlns:a16="http://schemas.microsoft.com/office/drawing/2014/main" id="{00000000-0008-0000-0000-00001F400000}"/>
            </a:ext>
          </a:extLst>
        </xdr:cNvPr>
        <xdr:cNvSpPr>
          <a:spLocks noChangeArrowheads="1"/>
        </xdr:cNvSpPr>
      </xdr:nvSpPr>
      <xdr:spPr bwMode="auto">
        <a:xfrm>
          <a:off x="899160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13</xdr:row>
      <xdr:rowOff>190500</xdr:rowOff>
    </xdr:from>
    <xdr:to>
      <xdr:col>19</xdr:col>
      <xdr:colOff>390525</xdr:colOff>
      <xdr:row>13</xdr:row>
      <xdr:rowOff>371475</xdr:rowOff>
    </xdr:to>
    <xdr:sp macro="" textlink="">
      <xdr:nvSpPr>
        <xdr:cNvPr id="16416" name="Text Box 1056">
          <a:extLst>
            <a:ext uri="{FF2B5EF4-FFF2-40B4-BE49-F238E27FC236}">
              <a16:creationId xmlns:a16="http://schemas.microsoft.com/office/drawing/2014/main" id="{00000000-0008-0000-0000-000020400000}"/>
            </a:ext>
          </a:extLst>
        </xdr:cNvPr>
        <xdr:cNvSpPr txBox="1">
          <a:spLocks noChangeArrowheads="1"/>
        </xdr:cNvSpPr>
      </xdr:nvSpPr>
      <xdr:spPr bwMode="auto">
        <a:xfrm>
          <a:off x="899160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704850</xdr:rowOff>
    </xdr:from>
    <xdr:to>
      <xdr:col>19</xdr:col>
      <xdr:colOff>390525</xdr:colOff>
      <xdr:row>14</xdr:row>
      <xdr:rowOff>19050</xdr:rowOff>
    </xdr:to>
    <xdr:sp macro="" textlink="">
      <xdr:nvSpPr>
        <xdr:cNvPr id="16417" name="Text Box 1057">
          <a:extLst>
            <a:ext uri="{FF2B5EF4-FFF2-40B4-BE49-F238E27FC236}">
              <a16:creationId xmlns:a16="http://schemas.microsoft.com/office/drawing/2014/main" id="{00000000-0008-0000-0000-000021400000}"/>
            </a:ext>
          </a:extLst>
        </xdr:cNvPr>
        <xdr:cNvSpPr txBox="1">
          <a:spLocks noChangeArrowheads="1"/>
        </xdr:cNvSpPr>
      </xdr:nvSpPr>
      <xdr:spPr bwMode="auto">
        <a:xfrm>
          <a:off x="89916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19" name="Text Box 1059">
          <a:extLst>
            <a:ext uri="{FF2B5EF4-FFF2-40B4-BE49-F238E27FC236}">
              <a16:creationId xmlns:a16="http://schemas.microsoft.com/office/drawing/2014/main" id="{00000000-0008-0000-0000-000023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16421" name="Text Box 1061">
          <a:extLst>
            <a:ext uri="{FF2B5EF4-FFF2-40B4-BE49-F238E27FC236}">
              <a16:creationId xmlns:a16="http://schemas.microsoft.com/office/drawing/2014/main" id="{00000000-0008-0000-0000-00002540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24" name="Text Box 1064">
          <a:extLst>
            <a:ext uri="{FF2B5EF4-FFF2-40B4-BE49-F238E27FC236}">
              <a16:creationId xmlns:a16="http://schemas.microsoft.com/office/drawing/2014/main" id="{00000000-0008-0000-0000-000028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13</xdr:row>
      <xdr:rowOff>704850</xdr:rowOff>
    </xdr:to>
    <xdr:sp macro="" textlink="">
      <xdr:nvSpPr>
        <xdr:cNvPr id="16425" name="Rectangle 1065">
          <a:extLst>
            <a:ext uri="{FF2B5EF4-FFF2-40B4-BE49-F238E27FC236}">
              <a16:creationId xmlns:a16="http://schemas.microsoft.com/office/drawing/2014/main" id="{00000000-0008-0000-0000-000029400000}"/>
            </a:ext>
          </a:extLst>
        </xdr:cNvPr>
        <xdr:cNvSpPr>
          <a:spLocks noChangeArrowheads="1"/>
        </xdr:cNvSpPr>
      </xdr:nvSpPr>
      <xdr:spPr bwMode="auto">
        <a:xfrm>
          <a:off x="1039177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190500</xdr:rowOff>
    </xdr:from>
    <xdr:to>
      <xdr:col>22</xdr:col>
      <xdr:colOff>390525</xdr:colOff>
      <xdr:row>13</xdr:row>
      <xdr:rowOff>371475</xdr:rowOff>
    </xdr:to>
    <xdr:sp macro="" textlink="">
      <xdr:nvSpPr>
        <xdr:cNvPr id="16426" name="Text Box 1066">
          <a:extLst>
            <a:ext uri="{FF2B5EF4-FFF2-40B4-BE49-F238E27FC236}">
              <a16:creationId xmlns:a16="http://schemas.microsoft.com/office/drawing/2014/main" id="{00000000-0008-0000-0000-00002A400000}"/>
            </a:ext>
          </a:extLst>
        </xdr:cNvPr>
        <xdr:cNvSpPr txBox="1">
          <a:spLocks noChangeArrowheads="1"/>
        </xdr:cNvSpPr>
      </xdr:nvSpPr>
      <xdr:spPr bwMode="auto">
        <a:xfrm>
          <a:off x="103917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27" name="Text Box 1067">
          <a:extLst>
            <a:ext uri="{FF2B5EF4-FFF2-40B4-BE49-F238E27FC236}">
              <a16:creationId xmlns:a16="http://schemas.microsoft.com/office/drawing/2014/main" id="{00000000-0008-0000-0000-00002B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30" name="Text Box 1070">
          <a:extLst>
            <a:ext uri="{FF2B5EF4-FFF2-40B4-BE49-F238E27FC236}">
              <a16:creationId xmlns:a16="http://schemas.microsoft.com/office/drawing/2014/main" id="{00000000-0008-0000-0000-00002E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13</xdr:row>
      <xdr:rowOff>704850</xdr:rowOff>
    </xdr:to>
    <xdr:sp macro="" textlink="">
      <xdr:nvSpPr>
        <xdr:cNvPr id="16431" name="Rectangle 1071">
          <a:extLst>
            <a:ext uri="{FF2B5EF4-FFF2-40B4-BE49-F238E27FC236}">
              <a16:creationId xmlns:a16="http://schemas.microsoft.com/office/drawing/2014/main" id="{00000000-0008-0000-0000-00002F400000}"/>
            </a:ext>
          </a:extLst>
        </xdr:cNvPr>
        <xdr:cNvSpPr>
          <a:spLocks noChangeArrowheads="1"/>
        </xdr:cNvSpPr>
      </xdr:nvSpPr>
      <xdr:spPr bwMode="auto">
        <a:xfrm>
          <a:off x="1039177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190500</xdr:rowOff>
    </xdr:from>
    <xdr:to>
      <xdr:col>22</xdr:col>
      <xdr:colOff>390525</xdr:colOff>
      <xdr:row>13</xdr:row>
      <xdr:rowOff>371475</xdr:rowOff>
    </xdr:to>
    <xdr:sp macro="" textlink="">
      <xdr:nvSpPr>
        <xdr:cNvPr id="16432" name="Text Box 1072">
          <a:extLst>
            <a:ext uri="{FF2B5EF4-FFF2-40B4-BE49-F238E27FC236}">
              <a16:creationId xmlns:a16="http://schemas.microsoft.com/office/drawing/2014/main" id="{00000000-0008-0000-0000-000030400000}"/>
            </a:ext>
          </a:extLst>
        </xdr:cNvPr>
        <xdr:cNvSpPr txBox="1">
          <a:spLocks noChangeArrowheads="1"/>
        </xdr:cNvSpPr>
      </xdr:nvSpPr>
      <xdr:spPr bwMode="auto">
        <a:xfrm>
          <a:off x="103917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33" name="Text Box 1073">
          <a:extLst>
            <a:ext uri="{FF2B5EF4-FFF2-40B4-BE49-F238E27FC236}">
              <a16:creationId xmlns:a16="http://schemas.microsoft.com/office/drawing/2014/main" id="{00000000-0008-0000-0000-000031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16436" name="Text Box 1076">
          <a:extLst>
            <a:ext uri="{FF2B5EF4-FFF2-40B4-BE49-F238E27FC236}">
              <a16:creationId xmlns:a16="http://schemas.microsoft.com/office/drawing/2014/main" id="{00000000-0008-0000-0000-00003440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13</xdr:row>
      <xdr:rowOff>704850</xdr:rowOff>
    </xdr:to>
    <xdr:sp macro="" textlink="">
      <xdr:nvSpPr>
        <xdr:cNvPr id="16437" name="Rectangle 1077">
          <a:extLst>
            <a:ext uri="{FF2B5EF4-FFF2-40B4-BE49-F238E27FC236}">
              <a16:creationId xmlns:a16="http://schemas.microsoft.com/office/drawing/2014/main" id="{00000000-0008-0000-0000-000035400000}"/>
            </a:ext>
          </a:extLst>
        </xdr:cNvPr>
        <xdr:cNvSpPr>
          <a:spLocks noChangeArrowheads="1"/>
        </xdr:cNvSpPr>
      </xdr:nvSpPr>
      <xdr:spPr bwMode="auto">
        <a:xfrm>
          <a:off x="117919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13</xdr:row>
      <xdr:rowOff>190500</xdr:rowOff>
    </xdr:from>
    <xdr:to>
      <xdr:col>25</xdr:col>
      <xdr:colOff>390525</xdr:colOff>
      <xdr:row>13</xdr:row>
      <xdr:rowOff>371475</xdr:rowOff>
    </xdr:to>
    <xdr:sp macro="" textlink="">
      <xdr:nvSpPr>
        <xdr:cNvPr id="16438" name="Text Box 1078">
          <a:extLst>
            <a:ext uri="{FF2B5EF4-FFF2-40B4-BE49-F238E27FC236}">
              <a16:creationId xmlns:a16="http://schemas.microsoft.com/office/drawing/2014/main" id="{00000000-0008-0000-0000-000036400000}"/>
            </a:ext>
          </a:extLst>
        </xdr:cNvPr>
        <xdr:cNvSpPr txBox="1">
          <a:spLocks noChangeArrowheads="1"/>
        </xdr:cNvSpPr>
      </xdr:nvSpPr>
      <xdr:spPr bwMode="auto">
        <a:xfrm>
          <a:off x="117919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16439" name="Text Box 1079">
          <a:extLst>
            <a:ext uri="{FF2B5EF4-FFF2-40B4-BE49-F238E27FC236}">
              <a16:creationId xmlns:a16="http://schemas.microsoft.com/office/drawing/2014/main" id="{00000000-0008-0000-0000-00003740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6442" name="Text Box 1082">
          <a:extLst>
            <a:ext uri="{FF2B5EF4-FFF2-40B4-BE49-F238E27FC236}">
              <a16:creationId xmlns:a16="http://schemas.microsoft.com/office/drawing/2014/main" id="{00000000-0008-0000-0000-00003A40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16443" name="Rectangle 1083">
          <a:extLst>
            <a:ext uri="{FF2B5EF4-FFF2-40B4-BE49-F238E27FC236}">
              <a16:creationId xmlns:a16="http://schemas.microsoft.com/office/drawing/2014/main" id="{00000000-0008-0000-0000-00003B40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16444" name="Text Box 1084">
          <a:extLst>
            <a:ext uri="{FF2B5EF4-FFF2-40B4-BE49-F238E27FC236}">
              <a16:creationId xmlns:a16="http://schemas.microsoft.com/office/drawing/2014/main" id="{00000000-0008-0000-0000-00003C40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6445" name="Text Box 1085">
          <a:extLst>
            <a:ext uri="{FF2B5EF4-FFF2-40B4-BE49-F238E27FC236}">
              <a16:creationId xmlns:a16="http://schemas.microsoft.com/office/drawing/2014/main" id="{00000000-0008-0000-0000-00003D40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16446" name="Rectangle 1086">
          <a:extLst>
            <a:ext uri="{FF2B5EF4-FFF2-40B4-BE49-F238E27FC236}">
              <a16:creationId xmlns:a16="http://schemas.microsoft.com/office/drawing/2014/main" id="{00000000-0008-0000-0000-00003E40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6447" name="Text Box 1087">
          <a:extLst>
            <a:ext uri="{FF2B5EF4-FFF2-40B4-BE49-F238E27FC236}">
              <a16:creationId xmlns:a16="http://schemas.microsoft.com/office/drawing/2014/main" id="{00000000-0008-0000-0000-00003F40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16448" name="Rectangle 1088">
          <a:extLst>
            <a:ext uri="{FF2B5EF4-FFF2-40B4-BE49-F238E27FC236}">
              <a16:creationId xmlns:a16="http://schemas.microsoft.com/office/drawing/2014/main" id="{00000000-0008-0000-0000-00004040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6449" name="Text Box 1089">
          <a:extLst>
            <a:ext uri="{FF2B5EF4-FFF2-40B4-BE49-F238E27FC236}">
              <a16:creationId xmlns:a16="http://schemas.microsoft.com/office/drawing/2014/main" id="{00000000-0008-0000-0000-00004140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6451" name="Text Box 1091">
          <a:extLst>
            <a:ext uri="{FF2B5EF4-FFF2-40B4-BE49-F238E27FC236}">
              <a16:creationId xmlns:a16="http://schemas.microsoft.com/office/drawing/2014/main" id="{00000000-0008-0000-0000-00004340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16</xdr:row>
      <xdr:rowOff>704850</xdr:rowOff>
    </xdr:to>
    <xdr:sp macro="" textlink="">
      <xdr:nvSpPr>
        <xdr:cNvPr id="16452" name="Rectangle 1092">
          <a:extLst>
            <a:ext uri="{FF2B5EF4-FFF2-40B4-BE49-F238E27FC236}">
              <a16:creationId xmlns:a16="http://schemas.microsoft.com/office/drawing/2014/main" id="{00000000-0008-0000-0000-000044400000}"/>
            </a:ext>
          </a:extLst>
        </xdr:cNvPr>
        <xdr:cNvSpPr>
          <a:spLocks noChangeArrowheads="1"/>
        </xdr:cNvSpPr>
      </xdr:nvSpPr>
      <xdr:spPr bwMode="auto">
        <a:xfrm>
          <a:off x="19907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16453" name="Text Box 1093">
          <a:extLst>
            <a:ext uri="{FF2B5EF4-FFF2-40B4-BE49-F238E27FC236}">
              <a16:creationId xmlns:a16="http://schemas.microsoft.com/office/drawing/2014/main" id="{00000000-0008-0000-0000-00004540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6454" name="Text Box 1094">
          <a:extLst>
            <a:ext uri="{FF2B5EF4-FFF2-40B4-BE49-F238E27FC236}">
              <a16:creationId xmlns:a16="http://schemas.microsoft.com/office/drawing/2014/main" id="{00000000-0008-0000-0000-00004640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6457" name="Text Box 1097">
          <a:extLst>
            <a:ext uri="{FF2B5EF4-FFF2-40B4-BE49-F238E27FC236}">
              <a16:creationId xmlns:a16="http://schemas.microsoft.com/office/drawing/2014/main" id="{00000000-0008-0000-0000-00004940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16458" name="Rectangle 1098">
          <a:extLst>
            <a:ext uri="{FF2B5EF4-FFF2-40B4-BE49-F238E27FC236}">
              <a16:creationId xmlns:a16="http://schemas.microsoft.com/office/drawing/2014/main" id="{00000000-0008-0000-0000-00004A40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16459" name="Text Box 1099">
          <a:extLst>
            <a:ext uri="{FF2B5EF4-FFF2-40B4-BE49-F238E27FC236}">
              <a16:creationId xmlns:a16="http://schemas.microsoft.com/office/drawing/2014/main" id="{00000000-0008-0000-0000-00004B40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6460" name="Text Box 1100">
          <a:extLst>
            <a:ext uri="{FF2B5EF4-FFF2-40B4-BE49-F238E27FC236}">
              <a16:creationId xmlns:a16="http://schemas.microsoft.com/office/drawing/2014/main" id="{00000000-0008-0000-0000-00004C40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16461" name="Rectangle 1101">
          <a:extLst>
            <a:ext uri="{FF2B5EF4-FFF2-40B4-BE49-F238E27FC236}">
              <a16:creationId xmlns:a16="http://schemas.microsoft.com/office/drawing/2014/main" id="{00000000-0008-0000-0000-00004D40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6462" name="Text Box 1102">
          <a:extLst>
            <a:ext uri="{FF2B5EF4-FFF2-40B4-BE49-F238E27FC236}">
              <a16:creationId xmlns:a16="http://schemas.microsoft.com/office/drawing/2014/main" id="{00000000-0008-0000-0000-00004E40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16463" name="Rectangle 1103">
          <a:extLst>
            <a:ext uri="{FF2B5EF4-FFF2-40B4-BE49-F238E27FC236}">
              <a16:creationId xmlns:a16="http://schemas.microsoft.com/office/drawing/2014/main" id="{00000000-0008-0000-0000-00004F40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6464" name="Text Box 1104">
          <a:extLst>
            <a:ext uri="{FF2B5EF4-FFF2-40B4-BE49-F238E27FC236}">
              <a16:creationId xmlns:a16="http://schemas.microsoft.com/office/drawing/2014/main" id="{00000000-0008-0000-0000-00005040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6466" name="Text Box 1106">
          <a:extLst>
            <a:ext uri="{FF2B5EF4-FFF2-40B4-BE49-F238E27FC236}">
              <a16:creationId xmlns:a16="http://schemas.microsoft.com/office/drawing/2014/main" id="{00000000-0008-0000-0000-00005240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16</xdr:row>
      <xdr:rowOff>704850</xdr:rowOff>
    </xdr:to>
    <xdr:sp macro="" textlink="">
      <xdr:nvSpPr>
        <xdr:cNvPr id="16467" name="Rectangle 1107">
          <a:extLst>
            <a:ext uri="{FF2B5EF4-FFF2-40B4-BE49-F238E27FC236}">
              <a16:creationId xmlns:a16="http://schemas.microsoft.com/office/drawing/2014/main" id="{00000000-0008-0000-0000-000053400000}"/>
            </a:ext>
          </a:extLst>
        </xdr:cNvPr>
        <xdr:cNvSpPr>
          <a:spLocks noChangeArrowheads="1"/>
        </xdr:cNvSpPr>
      </xdr:nvSpPr>
      <xdr:spPr bwMode="auto">
        <a:xfrm>
          <a:off x="33909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16468" name="Text Box 1108">
          <a:extLst>
            <a:ext uri="{FF2B5EF4-FFF2-40B4-BE49-F238E27FC236}">
              <a16:creationId xmlns:a16="http://schemas.microsoft.com/office/drawing/2014/main" id="{00000000-0008-0000-0000-00005440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6469" name="Text Box 1109">
          <a:extLst>
            <a:ext uri="{FF2B5EF4-FFF2-40B4-BE49-F238E27FC236}">
              <a16:creationId xmlns:a16="http://schemas.microsoft.com/office/drawing/2014/main" id="{00000000-0008-0000-0000-00005540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6472" name="Text Box 1112">
          <a:extLst>
            <a:ext uri="{FF2B5EF4-FFF2-40B4-BE49-F238E27FC236}">
              <a16:creationId xmlns:a16="http://schemas.microsoft.com/office/drawing/2014/main" id="{00000000-0008-0000-0000-00005840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6473" name="Rectangle 1113">
          <a:extLst>
            <a:ext uri="{FF2B5EF4-FFF2-40B4-BE49-F238E27FC236}">
              <a16:creationId xmlns:a16="http://schemas.microsoft.com/office/drawing/2014/main" id="{00000000-0008-0000-0000-00005940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6474" name="Text Box 1114">
          <a:extLst>
            <a:ext uri="{FF2B5EF4-FFF2-40B4-BE49-F238E27FC236}">
              <a16:creationId xmlns:a16="http://schemas.microsoft.com/office/drawing/2014/main" id="{00000000-0008-0000-0000-00005A40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6475" name="Text Box 1115">
          <a:extLst>
            <a:ext uri="{FF2B5EF4-FFF2-40B4-BE49-F238E27FC236}">
              <a16:creationId xmlns:a16="http://schemas.microsoft.com/office/drawing/2014/main" id="{00000000-0008-0000-0000-00005B40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6476" name="Rectangle 1116">
          <a:extLst>
            <a:ext uri="{FF2B5EF4-FFF2-40B4-BE49-F238E27FC236}">
              <a16:creationId xmlns:a16="http://schemas.microsoft.com/office/drawing/2014/main" id="{00000000-0008-0000-0000-00005C40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6477" name="Text Box 1117">
          <a:extLst>
            <a:ext uri="{FF2B5EF4-FFF2-40B4-BE49-F238E27FC236}">
              <a16:creationId xmlns:a16="http://schemas.microsoft.com/office/drawing/2014/main" id="{00000000-0008-0000-0000-00005D40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6478" name="Rectangle 1118">
          <a:extLst>
            <a:ext uri="{FF2B5EF4-FFF2-40B4-BE49-F238E27FC236}">
              <a16:creationId xmlns:a16="http://schemas.microsoft.com/office/drawing/2014/main" id="{00000000-0008-0000-0000-00005E40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6479" name="Text Box 1119">
          <a:extLst>
            <a:ext uri="{FF2B5EF4-FFF2-40B4-BE49-F238E27FC236}">
              <a16:creationId xmlns:a16="http://schemas.microsoft.com/office/drawing/2014/main" id="{00000000-0008-0000-0000-00005F40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6481" name="Text Box 1121">
          <a:extLst>
            <a:ext uri="{FF2B5EF4-FFF2-40B4-BE49-F238E27FC236}">
              <a16:creationId xmlns:a16="http://schemas.microsoft.com/office/drawing/2014/main" id="{00000000-0008-0000-0000-00006140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6482" name="Rectangle 1122">
          <a:extLst>
            <a:ext uri="{FF2B5EF4-FFF2-40B4-BE49-F238E27FC236}">
              <a16:creationId xmlns:a16="http://schemas.microsoft.com/office/drawing/2014/main" id="{00000000-0008-0000-0000-00006240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6483" name="Text Box 1123">
          <a:extLst>
            <a:ext uri="{FF2B5EF4-FFF2-40B4-BE49-F238E27FC236}">
              <a16:creationId xmlns:a16="http://schemas.microsoft.com/office/drawing/2014/main" id="{00000000-0008-0000-0000-00006340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6484" name="Text Box 1124">
          <a:extLst>
            <a:ext uri="{FF2B5EF4-FFF2-40B4-BE49-F238E27FC236}">
              <a16:creationId xmlns:a16="http://schemas.microsoft.com/office/drawing/2014/main" id="{00000000-0008-0000-0000-00006440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6487" name="Text Box 1127">
          <a:extLst>
            <a:ext uri="{FF2B5EF4-FFF2-40B4-BE49-F238E27FC236}">
              <a16:creationId xmlns:a16="http://schemas.microsoft.com/office/drawing/2014/main" id="{00000000-0008-0000-0000-00006740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6488" name="Rectangle 1128">
          <a:extLst>
            <a:ext uri="{FF2B5EF4-FFF2-40B4-BE49-F238E27FC236}">
              <a16:creationId xmlns:a16="http://schemas.microsoft.com/office/drawing/2014/main" id="{00000000-0008-0000-0000-00006840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6489" name="Text Box 1129">
          <a:extLst>
            <a:ext uri="{FF2B5EF4-FFF2-40B4-BE49-F238E27FC236}">
              <a16:creationId xmlns:a16="http://schemas.microsoft.com/office/drawing/2014/main" id="{00000000-0008-0000-0000-00006940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6490" name="Text Box 1130">
          <a:extLst>
            <a:ext uri="{FF2B5EF4-FFF2-40B4-BE49-F238E27FC236}">
              <a16:creationId xmlns:a16="http://schemas.microsoft.com/office/drawing/2014/main" id="{00000000-0008-0000-0000-00006A40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6491" name="Rectangle 1131">
          <a:extLst>
            <a:ext uri="{FF2B5EF4-FFF2-40B4-BE49-F238E27FC236}">
              <a16:creationId xmlns:a16="http://schemas.microsoft.com/office/drawing/2014/main" id="{00000000-0008-0000-0000-00006B40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6492" name="Text Box 1132">
          <a:extLst>
            <a:ext uri="{FF2B5EF4-FFF2-40B4-BE49-F238E27FC236}">
              <a16:creationId xmlns:a16="http://schemas.microsoft.com/office/drawing/2014/main" id="{00000000-0008-0000-0000-00006C40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6493" name="Rectangle 1133">
          <a:extLst>
            <a:ext uri="{FF2B5EF4-FFF2-40B4-BE49-F238E27FC236}">
              <a16:creationId xmlns:a16="http://schemas.microsoft.com/office/drawing/2014/main" id="{00000000-0008-0000-0000-00006D40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6494" name="Text Box 1134">
          <a:extLst>
            <a:ext uri="{FF2B5EF4-FFF2-40B4-BE49-F238E27FC236}">
              <a16:creationId xmlns:a16="http://schemas.microsoft.com/office/drawing/2014/main" id="{00000000-0008-0000-0000-00006E40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6496" name="Text Box 1136">
          <a:extLst>
            <a:ext uri="{FF2B5EF4-FFF2-40B4-BE49-F238E27FC236}">
              <a16:creationId xmlns:a16="http://schemas.microsoft.com/office/drawing/2014/main" id="{00000000-0008-0000-0000-00007040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6497" name="Rectangle 1137">
          <a:extLst>
            <a:ext uri="{FF2B5EF4-FFF2-40B4-BE49-F238E27FC236}">
              <a16:creationId xmlns:a16="http://schemas.microsoft.com/office/drawing/2014/main" id="{00000000-0008-0000-0000-00007140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6498" name="Text Box 1138">
          <a:extLst>
            <a:ext uri="{FF2B5EF4-FFF2-40B4-BE49-F238E27FC236}">
              <a16:creationId xmlns:a16="http://schemas.microsoft.com/office/drawing/2014/main" id="{00000000-0008-0000-0000-00007240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6499" name="Text Box 1139">
          <a:extLst>
            <a:ext uri="{FF2B5EF4-FFF2-40B4-BE49-F238E27FC236}">
              <a16:creationId xmlns:a16="http://schemas.microsoft.com/office/drawing/2014/main" id="{00000000-0008-0000-0000-00007340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6502" name="Text Box 1142">
          <a:extLst>
            <a:ext uri="{FF2B5EF4-FFF2-40B4-BE49-F238E27FC236}">
              <a16:creationId xmlns:a16="http://schemas.microsoft.com/office/drawing/2014/main" id="{00000000-0008-0000-0000-00007640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16503" name="Rectangle 1143">
          <a:extLst>
            <a:ext uri="{FF2B5EF4-FFF2-40B4-BE49-F238E27FC236}">
              <a16:creationId xmlns:a16="http://schemas.microsoft.com/office/drawing/2014/main" id="{00000000-0008-0000-0000-00007740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16504" name="Text Box 1144">
          <a:extLst>
            <a:ext uri="{FF2B5EF4-FFF2-40B4-BE49-F238E27FC236}">
              <a16:creationId xmlns:a16="http://schemas.microsoft.com/office/drawing/2014/main" id="{00000000-0008-0000-0000-00007840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6505" name="Text Box 1145">
          <a:extLst>
            <a:ext uri="{FF2B5EF4-FFF2-40B4-BE49-F238E27FC236}">
              <a16:creationId xmlns:a16="http://schemas.microsoft.com/office/drawing/2014/main" id="{00000000-0008-0000-0000-00007940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16506" name="Rectangle 1146">
          <a:extLst>
            <a:ext uri="{FF2B5EF4-FFF2-40B4-BE49-F238E27FC236}">
              <a16:creationId xmlns:a16="http://schemas.microsoft.com/office/drawing/2014/main" id="{00000000-0008-0000-0000-00007A40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6507" name="Text Box 1147">
          <a:extLst>
            <a:ext uri="{FF2B5EF4-FFF2-40B4-BE49-F238E27FC236}">
              <a16:creationId xmlns:a16="http://schemas.microsoft.com/office/drawing/2014/main" id="{00000000-0008-0000-0000-00007B40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16508" name="Rectangle 1148">
          <a:extLst>
            <a:ext uri="{FF2B5EF4-FFF2-40B4-BE49-F238E27FC236}">
              <a16:creationId xmlns:a16="http://schemas.microsoft.com/office/drawing/2014/main" id="{00000000-0008-0000-0000-00007C40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6509" name="Text Box 1149">
          <a:extLst>
            <a:ext uri="{FF2B5EF4-FFF2-40B4-BE49-F238E27FC236}">
              <a16:creationId xmlns:a16="http://schemas.microsoft.com/office/drawing/2014/main" id="{00000000-0008-0000-0000-00007D40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6511" name="Text Box 1151">
          <a:extLst>
            <a:ext uri="{FF2B5EF4-FFF2-40B4-BE49-F238E27FC236}">
              <a16:creationId xmlns:a16="http://schemas.microsoft.com/office/drawing/2014/main" id="{00000000-0008-0000-0000-00007F40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16</xdr:row>
      <xdr:rowOff>704850</xdr:rowOff>
    </xdr:to>
    <xdr:sp macro="" textlink="">
      <xdr:nvSpPr>
        <xdr:cNvPr id="16512" name="Rectangle 1152">
          <a:extLst>
            <a:ext uri="{FF2B5EF4-FFF2-40B4-BE49-F238E27FC236}">
              <a16:creationId xmlns:a16="http://schemas.microsoft.com/office/drawing/2014/main" id="{00000000-0008-0000-0000-000080400000}"/>
            </a:ext>
          </a:extLst>
        </xdr:cNvPr>
        <xdr:cNvSpPr>
          <a:spLocks noChangeArrowheads="1"/>
        </xdr:cNvSpPr>
      </xdr:nvSpPr>
      <xdr:spPr bwMode="auto">
        <a:xfrm>
          <a:off x="75914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16513" name="Text Box 1153">
          <a:extLst>
            <a:ext uri="{FF2B5EF4-FFF2-40B4-BE49-F238E27FC236}">
              <a16:creationId xmlns:a16="http://schemas.microsoft.com/office/drawing/2014/main" id="{00000000-0008-0000-0000-00008140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6514" name="Text Box 1154">
          <a:extLst>
            <a:ext uri="{FF2B5EF4-FFF2-40B4-BE49-F238E27FC236}">
              <a16:creationId xmlns:a16="http://schemas.microsoft.com/office/drawing/2014/main" id="{00000000-0008-0000-0000-00008240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6517" name="Text Box 1157">
          <a:extLst>
            <a:ext uri="{FF2B5EF4-FFF2-40B4-BE49-F238E27FC236}">
              <a16:creationId xmlns:a16="http://schemas.microsoft.com/office/drawing/2014/main" id="{00000000-0008-0000-0000-00008540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16518" name="Rectangle 1158">
          <a:extLst>
            <a:ext uri="{FF2B5EF4-FFF2-40B4-BE49-F238E27FC236}">
              <a16:creationId xmlns:a16="http://schemas.microsoft.com/office/drawing/2014/main" id="{00000000-0008-0000-0000-00008640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16519" name="Text Box 1159">
          <a:extLst>
            <a:ext uri="{FF2B5EF4-FFF2-40B4-BE49-F238E27FC236}">
              <a16:creationId xmlns:a16="http://schemas.microsoft.com/office/drawing/2014/main" id="{00000000-0008-0000-0000-00008740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6520" name="Text Box 1160">
          <a:extLst>
            <a:ext uri="{FF2B5EF4-FFF2-40B4-BE49-F238E27FC236}">
              <a16:creationId xmlns:a16="http://schemas.microsoft.com/office/drawing/2014/main" id="{00000000-0008-0000-0000-00008840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16521" name="Rectangle 1161">
          <a:extLst>
            <a:ext uri="{FF2B5EF4-FFF2-40B4-BE49-F238E27FC236}">
              <a16:creationId xmlns:a16="http://schemas.microsoft.com/office/drawing/2014/main" id="{00000000-0008-0000-0000-00008940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6522" name="Text Box 1162">
          <a:extLst>
            <a:ext uri="{FF2B5EF4-FFF2-40B4-BE49-F238E27FC236}">
              <a16:creationId xmlns:a16="http://schemas.microsoft.com/office/drawing/2014/main" id="{00000000-0008-0000-0000-00008A40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16523" name="Rectangle 1163">
          <a:extLst>
            <a:ext uri="{FF2B5EF4-FFF2-40B4-BE49-F238E27FC236}">
              <a16:creationId xmlns:a16="http://schemas.microsoft.com/office/drawing/2014/main" id="{00000000-0008-0000-0000-00008B40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6524" name="Text Box 1164">
          <a:extLst>
            <a:ext uri="{FF2B5EF4-FFF2-40B4-BE49-F238E27FC236}">
              <a16:creationId xmlns:a16="http://schemas.microsoft.com/office/drawing/2014/main" id="{00000000-0008-0000-0000-00008C40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6526" name="Text Box 1166">
          <a:extLst>
            <a:ext uri="{FF2B5EF4-FFF2-40B4-BE49-F238E27FC236}">
              <a16:creationId xmlns:a16="http://schemas.microsoft.com/office/drawing/2014/main" id="{00000000-0008-0000-0000-00008E40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16</xdr:row>
      <xdr:rowOff>704850</xdr:rowOff>
    </xdr:to>
    <xdr:sp macro="" textlink="">
      <xdr:nvSpPr>
        <xdr:cNvPr id="16527" name="Rectangle 1167">
          <a:extLst>
            <a:ext uri="{FF2B5EF4-FFF2-40B4-BE49-F238E27FC236}">
              <a16:creationId xmlns:a16="http://schemas.microsoft.com/office/drawing/2014/main" id="{00000000-0008-0000-0000-00008F400000}"/>
            </a:ext>
          </a:extLst>
        </xdr:cNvPr>
        <xdr:cNvSpPr>
          <a:spLocks noChangeArrowheads="1"/>
        </xdr:cNvSpPr>
      </xdr:nvSpPr>
      <xdr:spPr bwMode="auto">
        <a:xfrm>
          <a:off x="89916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16528" name="Text Box 1168">
          <a:extLst>
            <a:ext uri="{FF2B5EF4-FFF2-40B4-BE49-F238E27FC236}">
              <a16:creationId xmlns:a16="http://schemas.microsoft.com/office/drawing/2014/main" id="{00000000-0008-0000-0000-00009040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6529" name="Text Box 1169">
          <a:extLst>
            <a:ext uri="{FF2B5EF4-FFF2-40B4-BE49-F238E27FC236}">
              <a16:creationId xmlns:a16="http://schemas.microsoft.com/office/drawing/2014/main" id="{00000000-0008-0000-0000-00009140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6532" name="Text Box 1172">
          <a:extLst>
            <a:ext uri="{FF2B5EF4-FFF2-40B4-BE49-F238E27FC236}">
              <a16:creationId xmlns:a16="http://schemas.microsoft.com/office/drawing/2014/main" id="{00000000-0008-0000-0000-00009440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6533" name="Rectangle 1173">
          <a:extLst>
            <a:ext uri="{FF2B5EF4-FFF2-40B4-BE49-F238E27FC236}">
              <a16:creationId xmlns:a16="http://schemas.microsoft.com/office/drawing/2014/main" id="{00000000-0008-0000-0000-00009540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6534" name="Text Box 1174">
          <a:extLst>
            <a:ext uri="{FF2B5EF4-FFF2-40B4-BE49-F238E27FC236}">
              <a16:creationId xmlns:a16="http://schemas.microsoft.com/office/drawing/2014/main" id="{00000000-0008-0000-0000-00009640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6535" name="Text Box 1175">
          <a:extLst>
            <a:ext uri="{FF2B5EF4-FFF2-40B4-BE49-F238E27FC236}">
              <a16:creationId xmlns:a16="http://schemas.microsoft.com/office/drawing/2014/main" id="{00000000-0008-0000-0000-00009740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6536" name="Rectangle 1176">
          <a:extLst>
            <a:ext uri="{FF2B5EF4-FFF2-40B4-BE49-F238E27FC236}">
              <a16:creationId xmlns:a16="http://schemas.microsoft.com/office/drawing/2014/main" id="{00000000-0008-0000-0000-00009840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6537" name="Text Box 1177">
          <a:extLst>
            <a:ext uri="{FF2B5EF4-FFF2-40B4-BE49-F238E27FC236}">
              <a16:creationId xmlns:a16="http://schemas.microsoft.com/office/drawing/2014/main" id="{00000000-0008-0000-0000-00009940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6538" name="Rectangle 1178">
          <a:extLst>
            <a:ext uri="{FF2B5EF4-FFF2-40B4-BE49-F238E27FC236}">
              <a16:creationId xmlns:a16="http://schemas.microsoft.com/office/drawing/2014/main" id="{00000000-0008-0000-0000-00009A40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6539" name="Text Box 1179">
          <a:extLst>
            <a:ext uri="{FF2B5EF4-FFF2-40B4-BE49-F238E27FC236}">
              <a16:creationId xmlns:a16="http://schemas.microsoft.com/office/drawing/2014/main" id="{00000000-0008-0000-0000-00009B40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6541" name="Text Box 1181">
          <a:extLst>
            <a:ext uri="{FF2B5EF4-FFF2-40B4-BE49-F238E27FC236}">
              <a16:creationId xmlns:a16="http://schemas.microsoft.com/office/drawing/2014/main" id="{00000000-0008-0000-0000-00009D40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6542" name="Rectangle 1182">
          <a:extLst>
            <a:ext uri="{FF2B5EF4-FFF2-40B4-BE49-F238E27FC236}">
              <a16:creationId xmlns:a16="http://schemas.microsoft.com/office/drawing/2014/main" id="{00000000-0008-0000-0000-00009E40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6543" name="Text Box 1183">
          <a:extLst>
            <a:ext uri="{FF2B5EF4-FFF2-40B4-BE49-F238E27FC236}">
              <a16:creationId xmlns:a16="http://schemas.microsoft.com/office/drawing/2014/main" id="{00000000-0008-0000-0000-00009F40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6544" name="Text Box 1184">
          <a:extLst>
            <a:ext uri="{FF2B5EF4-FFF2-40B4-BE49-F238E27FC236}">
              <a16:creationId xmlns:a16="http://schemas.microsoft.com/office/drawing/2014/main" id="{00000000-0008-0000-0000-0000A040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6547" name="Text Box 1187">
          <a:extLst>
            <a:ext uri="{FF2B5EF4-FFF2-40B4-BE49-F238E27FC236}">
              <a16:creationId xmlns:a16="http://schemas.microsoft.com/office/drawing/2014/main" id="{00000000-0008-0000-0000-0000A340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16548" name="Rectangle 1188">
          <a:extLst>
            <a:ext uri="{FF2B5EF4-FFF2-40B4-BE49-F238E27FC236}">
              <a16:creationId xmlns:a16="http://schemas.microsoft.com/office/drawing/2014/main" id="{00000000-0008-0000-0000-0000A440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16549" name="Text Box 1189">
          <a:extLst>
            <a:ext uri="{FF2B5EF4-FFF2-40B4-BE49-F238E27FC236}">
              <a16:creationId xmlns:a16="http://schemas.microsoft.com/office/drawing/2014/main" id="{00000000-0008-0000-0000-0000A540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6550" name="Text Box 1190">
          <a:extLst>
            <a:ext uri="{FF2B5EF4-FFF2-40B4-BE49-F238E27FC236}">
              <a16:creationId xmlns:a16="http://schemas.microsoft.com/office/drawing/2014/main" id="{00000000-0008-0000-0000-0000A640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16551" name="Rectangle 1191">
          <a:extLst>
            <a:ext uri="{FF2B5EF4-FFF2-40B4-BE49-F238E27FC236}">
              <a16:creationId xmlns:a16="http://schemas.microsoft.com/office/drawing/2014/main" id="{00000000-0008-0000-0000-0000A740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6552" name="Text Box 1192">
          <a:extLst>
            <a:ext uri="{FF2B5EF4-FFF2-40B4-BE49-F238E27FC236}">
              <a16:creationId xmlns:a16="http://schemas.microsoft.com/office/drawing/2014/main" id="{00000000-0008-0000-0000-0000A840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16553" name="Rectangle 1193">
          <a:extLst>
            <a:ext uri="{FF2B5EF4-FFF2-40B4-BE49-F238E27FC236}">
              <a16:creationId xmlns:a16="http://schemas.microsoft.com/office/drawing/2014/main" id="{00000000-0008-0000-0000-0000A940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6554" name="Text Box 1194">
          <a:extLst>
            <a:ext uri="{FF2B5EF4-FFF2-40B4-BE49-F238E27FC236}">
              <a16:creationId xmlns:a16="http://schemas.microsoft.com/office/drawing/2014/main" id="{00000000-0008-0000-0000-0000AA40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6556" name="Text Box 1196">
          <a:extLst>
            <a:ext uri="{FF2B5EF4-FFF2-40B4-BE49-F238E27FC236}">
              <a16:creationId xmlns:a16="http://schemas.microsoft.com/office/drawing/2014/main" id="{00000000-0008-0000-0000-0000AC40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16</xdr:row>
      <xdr:rowOff>704850</xdr:rowOff>
    </xdr:to>
    <xdr:sp macro="" textlink="">
      <xdr:nvSpPr>
        <xdr:cNvPr id="16557" name="Rectangle 1197">
          <a:extLst>
            <a:ext uri="{FF2B5EF4-FFF2-40B4-BE49-F238E27FC236}">
              <a16:creationId xmlns:a16="http://schemas.microsoft.com/office/drawing/2014/main" id="{00000000-0008-0000-0000-0000AD400000}"/>
            </a:ext>
          </a:extLst>
        </xdr:cNvPr>
        <xdr:cNvSpPr>
          <a:spLocks noChangeArrowheads="1"/>
        </xdr:cNvSpPr>
      </xdr:nvSpPr>
      <xdr:spPr bwMode="auto">
        <a:xfrm>
          <a:off x="117919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16558" name="Text Box 1198">
          <a:extLst>
            <a:ext uri="{FF2B5EF4-FFF2-40B4-BE49-F238E27FC236}">
              <a16:creationId xmlns:a16="http://schemas.microsoft.com/office/drawing/2014/main" id="{00000000-0008-0000-0000-0000AE40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6559" name="Text Box 1199">
          <a:extLst>
            <a:ext uri="{FF2B5EF4-FFF2-40B4-BE49-F238E27FC236}">
              <a16:creationId xmlns:a16="http://schemas.microsoft.com/office/drawing/2014/main" id="{00000000-0008-0000-0000-0000AF40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6562" name="Text Box 1202">
          <a:extLst>
            <a:ext uri="{FF2B5EF4-FFF2-40B4-BE49-F238E27FC236}">
              <a16:creationId xmlns:a16="http://schemas.microsoft.com/office/drawing/2014/main" id="{00000000-0008-0000-0000-0000B240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6564" name="Text Box 1204">
          <a:extLst>
            <a:ext uri="{FF2B5EF4-FFF2-40B4-BE49-F238E27FC236}">
              <a16:creationId xmlns:a16="http://schemas.microsoft.com/office/drawing/2014/main" id="{00000000-0008-0000-0000-0000B440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6565" name="Rectangle 1205">
          <a:extLst>
            <a:ext uri="{FF2B5EF4-FFF2-40B4-BE49-F238E27FC236}">
              <a16:creationId xmlns:a16="http://schemas.microsoft.com/office/drawing/2014/main" id="{00000000-0008-0000-0000-0000B540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6566" name="Text Box 1206">
          <a:extLst>
            <a:ext uri="{FF2B5EF4-FFF2-40B4-BE49-F238E27FC236}">
              <a16:creationId xmlns:a16="http://schemas.microsoft.com/office/drawing/2014/main" id="{00000000-0008-0000-0000-0000B640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6567" name="Text Box 1207">
          <a:extLst>
            <a:ext uri="{FF2B5EF4-FFF2-40B4-BE49-F238E27FC236}">
              <a16:creationId xmlns:a16="http://schemas.microsoft.com/office/drawing/2014/main" id="{00000000-0008-0000-0000-0000B740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6568" name="Rectangle 1208">
          <a:extLst>
            <a:ext uri="{FF2B5EF4-FFF2-40B4-BE49-F238E27FC236}">
              <a16:creationId xmlns:a16="http://schemas.microsoft.com/office/drawing/2014/main" id="{00000000-0008-0000-0000-0000B840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6569" name="Text Box 1209">
          <a:extLst>
            <a:ext uri="{FF2B5EF4-FFF2-40B4-BE49-F238E27FC236}">
              <a16:creationId xmlns:a16="http://schemas.microsoft.com/office/drawing/2014/main" id="{00000000-0008-0000-0000-0000B940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6570" name="Rectangle 1210">
          <a:extLst>
            <a:ext uri="{FF2B5EF4-FFF2-40B4-BE49-F238E27FC236}">
              <a16:creationId xmlns:a16="http://schemas.microsoft.com/office/drawing/2014/main" id="{00000000-0008-0000-0000-0000BA40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6571" name="Text Box 1211">
          <a:extLst>
            <a:ext uri="{FF2B5EF4-FFF2-40B4-BE49-F238E27FC236}">
              <a16:creationId xmlns:a16="http://schemas.microsoft.com/office/drawing/2014/main" id="{00000000-0008-0000-0000-0000BB40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6573" name="Text Box 1213">
          <a:extLst>
            <a:ext uri="{FF2B5EF4-FFF2-40B4-BE49-F238E27FC236}">
              <a16:creationId xmlns:a16="http://schemas.microsoft.com/office/drawing/2014/main" id="{00000000-0008-0000-0000-0000BD40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6574" name="Rectangle 1214">
          <a:extLst>
            <a:ext uri="{FF2B5EF4-FFF2-40B4-BE49-F238E27FC236}">
              <a16:creationId xmlns:a16="http://schemas.microsoft.com/office/drawing/2014/main" id="{00000000-0008-0000-0000-0000BE40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6575" name="Text Box 1215">
          <a:extLst>
            <a:ext uri="{FF2B5EF4-FFF2-40B4-BE49-F238E27FC236}">
              <a16:creationId xmlns:a16="http://schemas.microsoft.com/office/drawing/2014/main" id="{00000000-0008-0000-0000-0000BF40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6576" name="Text Box 1216">
          <a:extLst>
            <a:ext uri="{FF2B5EF4-FFF2-40B4-BE49-F238E27FC236}">
              <a16:creationId xmlns:a16="http://schemas.microsoft.com/office/drawing/2014/main" id="{00000000-0008-0000-0000-0000C040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6579" name="Text Box 1219">
          <a:extLst>
            <a:ext uri="{FF2B5EF4-FFF2-40B4-BE49-F238E27FC236}">
              <a16:creationId xmlns:a16="http://schemas.microsoft.com/office/drawing/2014/main" id="{00000000-0008-0000-0000-0000C340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6581" name="Text Box 1221">
          <a:extLst>
            <a:ext uri="{FF2B5EF4-FFF2-40B4-BE49-F238E27FC236}">
              <a16:creationId xmlns:a16="http://schemas.microsoft.com/office/drawing/2014/main" id="{00000000-0008-0000-0000-0000C540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6582" name="Rectangle 1222">
          <a:extLst>
            <a:ext uri="{FF2B5EF4-FFF2-40B4-BE49-F238E27FC236}">
              <a16:creationId xmlns:a16="http://schemas.microsoft.com/office/drawing/2014/main" id="{00000000-0008-0000-0000-0000C640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6583" name="Text Box 1223">
          <a:extLst>
            <a:ext uri="{FF2B5EF4-FFF2-40B4-BE49-F238E27FC236}">
              <a16:creationId xmlns:a16="http://schemas.microsoft.com/office/drawing/2014/main" id="{00000000-0008-0000-0000-0000C740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6584" name="Text Box 1224">
          <a:extLst>
            <a:ext uri="{FF2B5EF4-FFF2-40B4-BE49-F238E27FC236}">
              <a16:creationId xmlns:a16="http://schemas.microsoft.com/office/drawing/2014/main" id="{00000000-0008-0000-0000-0000C840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6585" name="Rectangle 1225">
          <a:extLst>
            <a:ext uri="{FF2B5EF4-FFF2-40B4-BE49-F238E27FC236}">
              <a16:creationId xmlns:a16="http://schemas.microsoft.com/office/drawing/2014/main" id="{00000000-0008-0000-0000-0000C940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6586" name="Text Box 1226">
          <a:extLst>
            <a:ext uri="{FF2B5EF4-FFF2-40B4-BE49-F238E27FC236}">
              <a16:creationId xmlns:a16="http://schemas.microsoft.com/office/drawing/2014/main" id="{00000000-0008-0000-0000-0000CA40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6587" name="Rectangle 1227">
          <a:extLst>
            <a:ext uri="{FF2B5EF4-FFF2-40B4-BE49-F238E27FC236}">
              <a16:creationId xmlns:a16="http://schemas.microsoft.com/office/drawing/2014/main" id="{00000000-0008-0000-0000-0000CB40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6588" name="Text Box 1228">
          <a:extLst>
            <a:ext uri="{FF2B5EF4-FFF2-40B4-BE49-F238E27FC236}">
              <a16:creationId xmlns:a16="http://schemas.microsoft.com/office/drawing/2014/main" id="{00000000-0008-0000-0000-0000CC40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6590" name="Text Box 1230">
          <a:extLst>
            <a:ext uri="{FF2B5EF4-FFF2-40B4-BE49-F238E27FC236}">
              <a16:creationId xmlns:a16="http://schemas.microsoft.com/office/drawing/2014/main" id="{00000000-0008-0000-0000-0000CE40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6591" name="Rectangle 1231">
          <a:extLst>
            <a:ext uri="{FF2B5EF4-FFF2-40B4-BE49-F238E27FC236}">
              <a16:creationId xmlns:a16="http://schemas.microsoft.com/office/drawing/2014/main" id="{00000000-0008-0000-0000-0000CF40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6592" name="Text Box 1232">
          <a:extLst>
            <a:ext uri="{FF2B5EF4-FFF2-40B4-BE49-F238E27FC236}">
              <a16:creationId xmlns:a16="http://schemas.microsoft.com/office/drawing/2014/main" id="{00000000-0008-0000-0000-0000D040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6593" name="Text Box 1233">
          <a:extLst>
            <a:ext uri="{FF2B5EF4-FFF2-40B4-BE49-F238E27FC236}">
              <a16:creationId xmlns:a16="http://schemas.microsoft.com/office/drawing/2014/main" id="{00000000-0008-0000-0000-0000D140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6596" name="Text Box 1236">
          <a:extLst>
            <a:ext uri="{FF2B5EF4-FFF2-40B4-BE49-F238E27FC236}">
              <a16:creationId xmlns:a16="http://schemas.microsoft.com/office/drawing/2014/main" id="{00000000-0008-0000-0000-0000D440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6598" name="Text Box 1238">
          <a:extLst>
            <a:ext uri="{FF2B5EF4-FFF2-40B4-BE49-F238E27FC236}">
              <a16:creationId xmlns:a16="http://schemas.microsoft.com/office/drawing/2014/main" id="{00000000-0008-0000-0000-0000D640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6599" name="Rectangle 1239">
          <a:extLst>
            <a:ext uri="{FF2B5EF4-FFF2-40B4-BE49-F238E27FC236}">
              <a16:creationId xmlns:a16="http://schemas.microsoft.com/office/drawing/2014/main" id="{00000000-0008-0000-0000-0000D740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6600" name="Text Box 1240">
          <a:extLst>
            <a:ext uri="{FF2B5EF4-FFF2-40B4-BE49-F238E27FC236}">
              <a16:creationId xmlns:a16="http://schemas.microsoft.com/office/drawing/2014/main" id="{00000000-0008-0000-0000-0000D840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6601" name="Text Box 1241">
          <a:extLst>
            <a:ext uri="{FF2B5EF4-FFF2-40B4-BE49-F238E27FC236}">
              <a16:creationId xmlns:a16="http://schemas.microsoft.com/office/drawing/2014/main" id="{00000000-0008-0000-0000-0000D940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6602" name="Rectangle 1242">
          <a:extLst>
            <a:ext uri="{FF2B5EF4-FFF2-40B4-BE49-F238E27FC236}">
              <a16:creationId xmlns:a16="http://schemas.microsoft.com/office/drawing/2014/main" id="{00000000-0008-0000-0000-0000DA40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6603" name="Text Box 1243">
          <a:extLst>
            <a:ext uri="{FF2B5EF4-FFF2-40B4-BE49-F238E27FC236}">
              <a16:creationId xmlns:a16="http://schemas.microsoft.com/office/drawing/2014/main" id="{00000000-0008-0000-0000-0000DB40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6604" name="Rectangle 1244">
          <a:extLst>
            <a:ext uri="{FF2B5EF4-FFF2-40B4-BE49-F238E27FC236}">
              <a16:creationId xmlns:a16="http://schemas.microsoft.com/office/drawing/2014/main" id="{00000000-0008-0000-0000-0000DC40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6605" name="Text Box 1245">
          <a:extLst>
            <a:ext uri="{FF2B5EF4-FFF2-40B4-BE49-F238E27FC236}">
              <a16:creationId xmlns:a16="http://schemas.microsoft.com/office/drawing/2014/main" id="{00000000-0008-0000-0000-0000DD40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6607" name="Text Box 1247">
          <a:extLst>
            <a:ext uri="{FF2B5EF4-FFF2-40B4-BE49-F238E27FC236}">
              <a16:creationId xmlns:a16="http://schemas.microsoft.com/office/drawing/2014/main" id="{00000000-0008-0000-0000-0000DF40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6608" name="Rectangle 1248">
          <a:extLst>
            <a:ext uri="{FF2B5EF4-FFF2-40B4-BE49-F238E27FC236}">
              <a16:creationId xmlns:a16="http://schemas.microsoft.com/office/drawing/2014/main" id="{00000000-0008-0000-0000-0000E040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6609" name="Text Box 1249">
          <a:extLst>
            <a:ext uri="{FF2B5EF4-FFF2-40B4-BE49-F238E27FC236}">
              <a16:creationId xmlns:a16="http://schemas.microsoft.com/office/drawing/2014/main" id="{00000000-0008-0000-0000-0000E140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6610" name="Text Box 1250">
          <a:extLst>
            <a:ext uri="{FF2B5EF4-FFF2-40B4-BE49-F238E27FC236}">
              <a16:creationId xmlns:a16="http://schemas.microsoft.com/office/drawing/2014/main" id="{00000000-0008-0000-0000-0000E240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6613" name="Text Box 1253">
          <a:extLst>
            <a:ext uri="{FF2B5EF4-FFF2-40B4-BE49-F238E27FC236}">
              <a16:creationId xmlns:a16="http://schemas.microsoft.com/office/drawing/2014/main" id="{00000000-0008-0000-0000-0000E540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6615" name="Text Box 1255">
          <a:extLst>
            <a:ext uri="{FF2B5EF4-FFF2-40B4-BE49-F238E27FC236}">
              <a16:creationId xmlns:a16="http://schemas.microsoft.com/office/drawing/2014/main" id="{00000000-0008-0000-0000-0000E740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6616" name="Rectangle 1256">
          <a:extLst>
            <a:ext uri="{FF2B5EF4-FFF2-40B4-BE49-F238E27FC236}">
              <a16:creationId xmlns:a16="http://schemas.microsoft.com/office/drawing/2014/main" id="{00000000-0008-0000-0000-0000E840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6617" name="Text Box 1257">
          <a:extLst>
            <a:ext uri="{FF2B5EF4-FFF2-40B4-BE49-F238E27FC236}">
              <a16:creationId xmlns:a16="http://schemas.microsoft.com/office/drawing/2014/main" id="{00000000-0008-0000-0000-0000E940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6618" name="Text Box 1258">
          <a:extLst>
            <a:ext uri="{FF2B5EF4-FFF2-40B4-BE49-F238E27FC236}">
              <a16:creationId xmlns:a16="http://schemas.microsoft.com/office/drawing/2014/main" id="{00000000-0008-0000-0000-0000EA40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6619" name="Rectangle 1259">
          <a:extLst>
            <a:ext uri="{FF2B5EF4-FFF2-40B4-BE49-F238E27FC236}">
              <a16:creationId xmlns:a16="http://schemas.microsoft.com/office/drawing/2014/main" id="{00000000-0008-0000-0000-0000EB40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6620" name="Text Box 1260">
          <a:extLst>
            <a:ext uri="{FF2B5EF4-FFF2-40B4-BE49-F238E27FC236}">
              <a16:creationId xmlns:a16="http://schemas.microsoft.com/office/drawing/2014/main" id="{00000000-0008-0000-0000-0000EC40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6621" name="Rectangle 1261">
          <a:extLst>
            <a:ext uri="{FF2B5EF4-FFF2-40B4-BE49-F238E27FC236}">
              <a16:creationId xmlns:a16="http://schemas.microsoft.com/office/drawing/2014/main" id="{00000000-0008-0000-0000-0000ED40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6622" name="Text Box 1262">
          <a:extLst>
            <a:ext uri="{FF2B5EF4-FFF2-40B4-BE49-F238E27FC236}">
              <a16:creationId xmlns:a16="http://schemas.microsoft.com/office/drawing/2014/main" id="{00000000-0008-0000-0000-0000EE40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6624" name="Text Box 1264">
          <a:extLst>
            <a:ext uri="{FF2B5EF4-FFF2-40B4-BE49-F238E27FC236}">
              <a16:creationId xmlns:a16="http://schemas.microsoft.com/office/drawing/2014/main" id="{00000000-0008-0000-0000-0000F040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6625" name="Rectangle 1265">
          <a:extLst>
            <a:ext uri="{FF2B5EF4-FFF2-40B4-BE49-F238E27FC236}">
              <a16:creationId xmlns:a16="http://schemas.microsoft.com/office/drawing/2014/main" id="{00000000-0008-0000-0000-0000F140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6626" name="Text Box 1266">
          <a:extLst>
            <a:ext uri="{FF2B5EF4-FFF2-40B4-BE49-F238E27FC236}">
              <a16:creationId xmlns:a16="http://schemas.microsoft.com/office/drawing/2014/main" id="{00000000-0008-0000-0000-0000F240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6627" name="Text Box 1267">
          <a:extLst>
            <a:ext uri="{FF2B5EF4-FFF2-40B4-BE49-F238E27FC236}">
              <a16:creationId xmlns:a16="http://schemas.microsoft.com/office/drawing/2014/main" id="{00000000-0008-0000-0000-0000F340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6630" name="Text Box 1270">
          <a:extLst>
            <a:ext uri="{FF2B5EF4-FFF2-40B4-BE49-F238E27FC236}">
              <a16:creationId xmlns:a16="http://schemas.microsoft.com/office/drawing/2014/main" id="{00000000-0008-0000-0000-0000F640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6632" name="Text Box 1272">
          <a:extLst>
            <a:ext uri="{FF2B5EF4-FFF2-40B4-BE49-F238E27FC236}">
              <a16:creationId xmlns:a16="http://schemas.microsoft.com/office/drawing/2014/main" id="{00000000-0008-0000-0000-0000F840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6633" name="Rectangle 1273">
          <a:extLst>
            <a:ext uri="{FF2B5EF4-FFF2-40B4-BE49-F238E27FC236}">
              <a16:creationId xmlns:a16="http://schemas.microsoft.com/office/drawing/2014/main" id="{00000000-0008-0000-0000-0000F940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6634" name="Text Box 1274">
          <a:extLst>
            <a:ext uri="{FF2B5EF4-FFF2-40B4-BE49-F238E27FC236}">
              <a16:creationId xmlns:a16="http://schemas.microsoft.com/office/drawing/2014/main" id="{00000000-0008-0000-0000-0000FA40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6635" name="Text Box 1275">
          <a:extLst>
            <a:ext uri="{FF2B5EF4-FFF2-40B4-BE49-F238E27FC236}">
              <a16:creationId xmlns:a16="http://schemas.microsoft.com/office/drawing/2014/main" id="{00000000-0008-0000-0000-0000FB40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6636" name="Rectangle 1276">
          <a:extLst>
            <a:ext uri="{FF2B5EF4-FFF2-40B4-BE49-F238E27FC236}">
              <a16:creationId xmlns:a16="http://schemas.microsoft.com/office/drawing/2014/main" id="{00000000-0008-0000-0000-0000FC40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6637" name="Text Box 1277">
          <a:extLst>
            <a:ext uri="{FF2B5EF4-FFF2-40B4-BE49-F238E27FC236}">
              <a16:creationId xmlns:a16="http://schemas.microsoft.com/office/drawing/2014/main" id="{00000000-0008-0000-0000-0000FD40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6638" name="Rectangle 1278">
          <a:extLst>
            <a:ext uri="{FF2B5EF4-FFF2-40B4-BE49-F238E27FC236}">
              <a16:creationId xmlns:a16="http://schemas.microsoft.com/office/drawing/2014/main" id="{00000000-0008-0000-0000-0000FE40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6639" name="Text Box 1279">
          <a:extLst>
            <a:ext uri="{FF2B5EF4-FFF2-40B4-BE49-F238E27FC236}">
              <a16:creationId xmlns:a16="http://schemas.microsoft.com/office/drawing/2014/main" id="{00000000-0008-0000-0000-0000FF40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6641" name="Text Box 1281">
          <a:extLst>
            <a:ext uri="{FF2B5EF4-FFF2-40B4-BE49-F238E27FC236}">
              <a16:creationId xmlns:a16="http://schemas.microsoft.com/office/drawing/2014/main" id="{00000000-0008-0000-0000-00000141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6642" name="Rectangle 1282">
          <a:extLst>
            <a:ext uri="{FF2B5EF4-FFF2-40B4-BE49-F238E27FC236}">
              <a16:creationId xmlns:a16="http://schemas.microsoft.com/office/drawing/2014/main" id="{00000000-0008-0000-0000-00000241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6643" name="Text Box 1283">
          <a:extLst>
            <a:ext uri="{FF2B5EF4-FFF2-40B4-BE49-F238E27FC236}">
              <a16:creationId xmlns:a16="http://schemas.microsoft.com/office/drawing/2014/main" id="{00000000-0008-0000-0000-00000341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6644" name="Text Box 1284">
          <a:extLst>
            <a:ext uri="{FF2B5EF4-FFF2-40B4-BE49-F238E27FC236}">
              <a16:creationId xmlns:a16="http://schemas.microsoft.com/office/drawing/2014/main" id="{00000000-0008-0000-0000-00000441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6647" name="Text Box 1287">
          <a:extLst>
            <a:ext uri="{FF2B5EF4-FFF2-40B4-BE49-F238E27FC236}">
              <a16:creationId xmlns:a16="http://schemas.microsoft.com/office/drawing/2014/main" id="{00000000-0008-0000-0000-00000741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6649" name="Text Box 1289">
          <a:extLst>
            <a:ext uri="{FF2B5EF4-FFF2-40B4-BE49-F238E27FC236}">
              <a16:creationId xmlns:a16="http://schemas.microsoft.com/office/drawing/2014/main" id="{00000000-0008-0000-0000-00000941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6650" name="Rectangle 1290">
          <a:extLst>
            <a:ext uri="{FF2B5EF4-FFF2-40B4-BE49-F238E27FC236}">
              <a16:creationId xmlns:a16="http://schemas.microsoft.com/office/drawing/2014/main" id="{00000000-0008-0000-0000-00000A41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6651" name="Text Box 1291">
          <a:extLst>
            <a:ext uri="{FF2B5EF4-FFF2-40B4-BE49-F238E27FC236}">
              <a16:creationId xmlns:a16="http://schemas.microsoft.com/office/drawing/2014/main" id="{00000000-0008-0000-0000-00000B41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6652" name="Text Box 1292">
          <a:extLst>
            <a:ext uri="{FF2B5EF4-FFF2-40B4-BE49-F238E27FC236}">
              <a16:creationId xmlns:a16="http://schemas.microsoft.com/office/drawing/2014/main" id="{00000000-0008-0000-0000-00000C41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6653" name="Rectangle 1293">
          <a:extLst>
            <a:ext uri="{FF2B5EF4-FFF2-40B4-BE49-F238E27FC236}">
              <a16:creationId xmlns:a16="http://schemas.microsoft.com/office/drawing/2014/main" id="{00000000-0008-0000-0000-00000D41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6654" name="Text Box 1294">
          <a:extLst>
            <a:ext uri="{FF2B5EF4-FFF2-40B4-BE49-F238E27FC236}">
              <a16:creationId xmlns:a16="http://schemas.microsoft.com/office/drawing/2014/main" id="{00000000-0008-0000-0000-00000E41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6655" name="Rectangle 1295">
          <a:extLst>
            <a:ext uri="{FF2B5EF4-FFF2-40B4-BE49-F238E27FC236}">
              <a16:creationId xmlns:a16="http://schemas.microsoft.com/office/drawing/2014/main" id="{00000000-0008-0000-0000-00000F41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6656" name="Text Box 1296">
          <a:extLst>
            <a:ext uri="{FF2B5EF4-FFF2-40B4-BE49-F238E27FC236}">
              <a16:creationId xmlns:a16="http://schemas.microsoft.com/office/drawing/2014/main" id="{00000000-0008-0000-0000-00001041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6658" name="Text Box 1298">
          <a:extLst>
            <a:ext uri="{FF2B5EF4-FFF2-40B4-BE49-F238E27FC236}">
              <a16:creationId xmlns:a16="http://schemas.microsoft.com/office/drawing/2014/main" id="{00000000-0008-0000-0000-00001241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6659" name="Rectangle 1299">
          <a:extLst>
            <a:ext uri="{FF2B5EF4-FFF2-40B4-BE49-F238E27FC236}">
              <a16:creationId xmlns:a16="http://schemas.microsoft.com/office/drawing/2014/main" id="{00000000-0008-0000-0000-00001341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6660" name="Text Box 1300">
          <a:extLst>
            <a:ext uri="{FF2B5EF4-FFF2-40B4-BE49-F238E27FC236}">
              <a16:creationId xmlns:a16="http://schemas.microsoft.com/office/drawing/2014/main" id="{00000000-0008-0000-0000-00001441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6661" name="Text Box 1301">
          <a:extLst>
            <a:ext uri="{FF2B5EF4-FFF2-40B4-BE49-F238E27FC236}">
              <a16:creationId xmlns:a16="http://schemas.microsoft.com/office/drawing/2014/main" id="{00000000-0008-0000-0000-00001541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6664" name="Text Box 1304">
          <a:extLst>
            <a:ext uri="{FF2B5EF4-FFF2-40B4-BE49-F238E27FC236}">
              <a16:creationId xmlns:a16="http://schemas.microsoft.com/office/drawing/2014/main" id="{00000000-0008-0000-0000-00001841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6666" name="Text Box 1306">
          <a:extLst>
            <a:ext uri="{FF2B5EF4-FFF2-40B4-BE49-F238E27FC236}">
              <a16:creationId xmlns:a16="http://schemas.microsoft.com/office/drawing/2014/main" id="{00000000-0008-0000-0000-00001A41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6667" name="Rectangle 1307">
          <a:extLst>
            <a:ext uri="{FF2B5EF4-FFF2-40B4-BE49-F238E27FC236}">
              <a16:creationId xmlns:a16="http://schemas.microsoft.com/office/drawing/2014/main" id="{00000000-0008-0000-0000-00001B41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6668" name="Text Box 1308">
          <a:extLst>
            <a:ext uri="{FF2B5EF4-FFF2-40B4-BE49-F238E27FC236}">
              <a16:creationId xmlns:a16="http://schemas.microsoft.com/office/drawing/2014/main" id="{00000000-0008-0000-0000-00001C41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6669" name="Text Box 1309">
          <a:extLst>
            <a:ext uri="{FF2B5EF4-FFF2-40B4-BE49-F238E27FC236}">
              <a16:creationId xmlns:a16="http://schemas.microsoft.com/office/drawing/2014/main" id="{00000000-0008-0000-0000-00001D41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6670" name="Rectangle 1310">
          <a:extLst>
            <a:ext uri="{FF2B5EF4-FFF2-40B4-BE49-F238E27FC236}">
              <a16:creationId xmlns:a16="http://schemas.microsoft.com/office/drawing/2014/main" id="{00000000-0008-0000-0000-00001E41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6671" name="Text Box 1311">
          <a:extLst>
            <a:ext uri="{FF2B5EF4-FFF2-40B4-BE49-F238E27FC236}">
              <a16:creationId xmlns:a16="http://schemas.microsoft.com/office/drawing/2014/main" id="{00000000-0008-0000-0000-00001F41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6672" name="Rectangle 1312">
          <a:extLst>
            <a:ext uri="{FF2B5EF4-FFF2-40B4-BE49-F238E27FC236}">
              <a16:creationId xmlns:a16="http://schemas.microsoft.com/office/drawing/2014/main" id="{00000000-0008-0000-0000-00002041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6673" name="Text Box 1313">
          <a:extLst>
            <a:ext uri="{FF2B5EF4-FFF2-40B4-BE49-F238E27FC236}">
              <a16:creationId xmlns:a16="http://schemas.microsoft.com/office/drawing/2014/main" id="{00000000-0008-0000-0000-00002141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6675" name="Text Box 1315">
          <a:extLst>
            <a:ext uri="{FF2B5EF4-FFF2-40B4-BE49-F238E27FC236}">
              <a16:creationId xmlns:a16="http://schemas.microsoft.com/office/drawing/2014/main" id="{00000000-0008-0000-0000-00002341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6676" name="Rectangle 1316">
          <a:extLst>
            <a:ext uri="{FF2B5EF4-FFF2-40B4-BE49-F238E27FC236}">
              <a16:creationId xmlns:a16="http://schemas.microsoft.com/office/drawing/2014/main" id="{00000000-0008-0000-0000-00002441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6677" name="Text Box 1317">
          <a:extLst>
            <a:ext uri="{FF2B5EF4-FFF2-40B4-BE49-F238E27FC236}">
              <a16:creationId xmlns:a16="http://schemas.microsoft.com/office/drawing/2014/main" id="{00000000-0008-0000-0000-00002541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6678" name="Text Box 1318">
          <a:extLst>
            <a:ext uri="{FF2B5EF4-FFF2-40B4-BE49-F238E27FC236}">
              <a16:creationId xmlns:a16="http://schemas.microsoft.com/office/drawing/2014/main" id="{00000000-0008-0000-0000-00002641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6681" name="Text Box 1321">
          <a:extLst>
            <a:ext uri="{FF2B5EF4-FFF2-40B4-BE49-F238E27FC236}">
              <a16:creationId xmlns:a16="http://schemas.microsoft.com/office/drawing/2014/main" id="{00000000-0008-0000-0000-00002941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6683" name="Text Box 1323">
          <a:extLst>
            <a:ext uri="{FF2B5EF4-FFF2-40B4-BE49-F238E27FC236}">
              <a16:creationId xmlns:a16="http://schemas.microsoft.com/office/drawing/2014/main" id="{00000000-0008-0000-0000-00002B41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6684" name="Rectangle 1324">
          <a:extLst>
            <a:ext uri="{FF2B5EF4-FFF2-40B4-BE49-F238E27FC236}">
              <a16:creationId xmlns:a16="http://schemas.microsoft.com/office/drawing/2014/main" id="{00000000-0008-0000-0000-00002C41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6685" name="Text Box 1325">
          <a:extLst>
            <a:ext uri="{FF2B5EF4-FFF2-40B4-BE49-F238E27FC236}">
              <a16:creationId xmlns:a16="http://schemas.microsoft.com/office/drawing/2014/main" id="{00000000-0008-0000-0000-00002D41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6686" name="Text Box 1326">
          <a:extLst>
            <a:ext uri="{FF2B5EF4-FFF2-40B4-BE49-F238E27FC236}">
              <a16:creationId xmlns:a16="http://schemas.microsoft.com/office/drawing/2014/main" id="{00000000-0008-0000-0000-00002E41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6687" name="Rectangle 1327">
          <a:extLst>
            <a:ext uri="{FF2B5EF4-FFF2-40B4-BE49-F238E27FC236}">
              <a16:creationId xmlns:a16="http://schemas.microsoft.com/office/drawing/2014/main" id="{00000000-0008-0000-0000-00002F41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6688" name="Text Box 1328">
          <a:extLst>
            <a:ext uri="{FF2B5EF4-FFF2-40B4-BE49-F238E27FC236}">
              <a16:creationId xmlns:a16="http://schemas.microsoft.com/office/drawing/2014/main" id="{00000000-0008-0000-0000-00003041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6689" name="Rectangle 1329">
          <a:extLst>
            <a:ext uri="{FF2B5EF4-FFF2-40B4-BE49-F238E27FC236}">
              <a16:creationId xmlns:a16="http://schemas.microsoft.com/office/drawing/2014/main" id="{00000000-0008-0000-0000-00003141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6690" name="Text Box 1330">
          <a:extLst>
            <a:ext uri="{FF2B5EF4-FFF2-40B4-BE49-F238E27FC236}">
              <a16:creationId xmlns:a16="http://schemas.microsoft.com/office/drawing/2014/main" id="{00000000-0008-0000-0000-00003241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6692" name="Text Box 1332">
          <a:extLst>
            <a:ext uri="{FF2B5EF4-FFF2-40B4-BE49-F238E27FC236}">
              <a16:creationId xmlns:a16="http://schemas.microsoft.com/office/drawing/2014/main" id="{00000000-0008-0000-0000-00003441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6693" name="Rectangle 1333">
          <a:extLst>
            <a:ext uri="{FF2B5EF4-FFF2-40B4-BE49-F238E27FC236}">
              <a16:creationId xmlns:a16="http://schemas.microsoft.com/office/drawing/2014/main" id="{00000000-0008-0000-0000-00003541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6694" name="Text Box 1334">
          <a:extLst>
            <a:ext uri="{FF2B5EF4-FFF2-40B4-BE49-F238E27FC236}">
              <a16:creationId xmlns:a16="http://schemas.microsoft.com/office/drawing/2014/main" id="{00000000-0008-0000-0000-00003641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6695" name="Text Box 1335">
          <a:extLst>
            <a:ext uri="{FF2B5EF4-FFF2-40B4-BE49-F238E27FC236}">
              <a16:creationId xmlns:a16="http://schemas.microsoft.com/office/drawing/2014/main" id="{00000000-0008-0000-0000-00003741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0</xdr:rowOff>
    </xdr:to>
    <xdr:sp macro="" textlink="">
      <xdr:nvSpPr>
        <xdr:cNvPr id="16698" name="Text Box 1338">
          <a:extLst>
            <a:ext uri="{FF2B5EF4-FFF2-40B4-BE49-F238E27FC236}">
              <a16:creationId xmlns:a16="http://schemas.microsoft.com/office/drawing/2014/main" id="{00000000-0008-0000-0000-00003A410000}"/>
            </a:ext>
          </a:extLst>
        </xdr:cNvPr>
        <xdr:cNvSpPr txBox="1">
          <a:spLocks noChangeArrowheads="1"/>
        </xdr:cNvSpPr>
      </xdr:nvSpPr>
      <xdr:spPr bwMode="auto">
        <a:xfrm>
          <a:off x="33909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6700" name="Text Box 1340">
          <a:extLst>
            <a:ext uri="{FF2B5EF4-FFF2-40B4-BE49-F238E27FC236}">
              <a16:creationId xmlns:a16="http://schemas.microsoft.com/office/drawing/2014/main" id="{00000000-0008-0000-0000-00003C41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6702" name="Text Box 1342">
          <a:extLst>
            <a:ext uri="{FF2B5EF4-FFF2-40B4-BE49-F238E27FC236}">
              <a16:creationId xmlns:a16="http://schemas.microsoft.com/office/drawing/2014/main" id="{00000000-0008-0000-0000-00003E41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6703" name="Rectangle 1343">
          <a:extLst>
            <a:ext uri="{FF2B5EF4-FFF2-40B4-BE49-F238E27FC236}">
              <a16:creationId xmlns:a16="http://schemas.microsoft.com/office/drawing/2014/main" id="{00000000-0008-0000-0000-00003F41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6704" name="Text Box 1344">
          <a:extLst>
            <a:ext uri="{FF2B5EF4-FFF2-40B4-BE49-F238E27FC236}">
              <a16:creationId xmlns:a16="http://schemas.microsoft.com/office/drawing/2014/main" id="{00000000-0008-0000-0000-00004041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6705" name="Text Box 1345">
          <a:extLst>
            <a:ext uri="{FF2B5EF4-FFF2-40B4-BE49-F238E27FC236}">
              <a16:creationId xmlns:a16="http://schemas.microsoft.com/office/drawing/2014/main" id="{00000000-0008-0000-0000-00004141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6706" name="Rectangle 1346">
          <a:extLst>
            <a:ext uri="{FF2B5EF4-FFF2-40B4-BE49-F238E27FC236}">
              <a16:creationId xmlns:a16="http://schemas.microsoft.com/office/drawing/2014/main" id="{00000000-0008-0000-0000-00004241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6707" name="Text Box 1347">
          <a:extLst>
            <a:ext uri="{FF2B5EF4-FFF2-40B4-BE49-F238E27FC236}">
              <a16:creationId xmlns:a16="http://schemas.microsoft.com/office/drawing/2014/main" id="{00000000-0008-0000-0000-00004341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6708" name="Rectangle 1348">
          <a:extLst>
            <a:ext uri="{FF2B5EF4-FFF2-40B4-BE49-F238E27FC236}">
              <a16:creationId xmlns:a16="http://schemas.microsoft.com/office/drawing/2014/main" id="{00000000-0008-0000-0000-00004441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6709" name="Text Box 1349">
          <a:extLst>
            <a:ext uri="{FF2B5EF4-FFF2-40B4-BE49-F238E27FC236}">
              <a16:creationId xmlns:a16="http://schemas.microsoft.com/office/drawing/2014/main" id="{00000000-0008-0000-0000-00004541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6711" name="Text Box 1351">
          <a:extLst>
            <a:ext uri="{FF2B5EF4-FFF2-40B4-BE49-F238E27FC236}">
              <a16:creationId xmlns:a16="http://schemas.microsoft.com/office/drawing/2014/main" id="{00000000-0008-0000-0000-00004741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6712" name="Rectangle 1352">
          <a:extLst>
            <a:ext uri="{FF2B5EF4-FFF2-40B4-BE49-F238E27FC236}">
              <a16:creationId xmlns:a16="http://schemas.microsoft.com/office/drawing/2014/main" id="{00000000-0008-0000-0000-00004841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6713" name="Text Box 1353">
          <a:extLst>
            <a:ext uri="{FF2B5EF4-FFF2-40B4-BE49-F238E27FC236}">
              <a16:creationId xmlns:a16="http://schemas.microsoft.com/office/drawing/2014/main" id="{00000000-0008-0000-0000-00004941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6714" name="Text Box 1354">
          <a:extLst>
            <a:ext uri="{FF2B5EF4-FFF2-40B4-BE49-F238E27FC236}">
              <a16:creationId xmlns:a16="http://schemas.microsoft.com/office/drawing/2014/main" id="{00000000-0008-0000-0000-00004A41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6717" name="Text Box 1357">
          <a:extLst>
            <a:ext uri="{FF2B5EF4-FFF2-40B4-BE49-F238E27FC236}">
              <a16:creationId xmlns:a16="http://schemas.microsoft.com/office/drawing/2014/main" id="{00000000-0008-0000-0000-00004D41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6719" name="Text Box 1359">
          <a:extLst>
            <a:ext uri="{FF2B5EF4-FFF2-40B4-BE49-F238E27FC236}">
              <a16:creationId xmlns:a16="http://schemas.microsoft.com/office/drawing/2014/main" id="{00000000-0008-0000-0000-00004F41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6721" name="Text Box 1361">
          <a:extLst>
            <a:ext uri="{FF2B5EF4-FFF2-40B4-BE49-F238E27FC236}">
              <a16:creationId xmlns:a16="http://schemas.microsoft.com/office/drawing/2014/main" id="{00000000-0008-0000-0000-00005141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6723" name="Text Box 1363">
          <a:extLst>
            <a:ext uri="{FF2B5EF4-FFF2-40B4-BE49-F238E27FC236}">
              <a16:creationId xmlns:a16="http://schemas.microsoft.com/office/drawing/2014/main" id="{00000000-0008-0000-0000-00005341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6724" name="Rectangle 1364">
          <a:extLst>
            <a:ext uri="{FF2B5EF4-FFF2-40B4-BE49-F238E27FC236}">
              <a16:creationId xmlns:a16="http://schemas.microsoft.com/office/drawing/2014/main" id="{00000000-0008-0000-0000-00005441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6725" name="Text Box 1365">
          <a:extLst>
            <a:ext uri="{FF2B5EF4-FFF2-40B4-BE49-F238E27FC236}">
              <a16:creationId xmlns:a16="http://schemas.microsoft.com/office/drawing/2014/main" id="{00000000-0008-0000-0000-00005541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6726" name="Text Box 1366">
          <a:extLst>
            <a:ext uri="{FF2B5EF4-FFF2-40B4-BE49-F238E27FC236}">
              <a16:creationId xmlns:a16="http://schemas.microsoft.com/office/drawing/2014/main" id="{00000000-0008-0000-0000-00005641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6727" name="Rectangle 1367">
          <a:extLst>
            <a:ext uri="{FF2B5EF4-FFF2-40B4-BE49-F238E27FC236}">
              <a16:creationId xmlns:a16="http://schemas.microsoft.com/office/drawing/2014/main" id="{00000000-0008-0000-0000-00005741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6728" name="Text Box 1368">
          <a:extLst>
            <a:ext uri="{FF2B5EF4-FFF2-40B4-BE49-F238E27FC236}">
              <a16:creationId xmlns:a16="http://schemas.microsoft.com/office/drawing/2014/main" id="{00000000-0008-0000-0000-00005841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6729" name="Rectangle 1369">
          <a:extLst>
            <a:ext uri="{FF2B5EF4-FFF2-40B4-BE49-F238E27FC236}">
              <a16:creationId xmlns:a16="http://schemas.microsoft.com/office/drawing/2014/main" id="{00000000-0008-0000-0000-00005941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6730" name="Text Box 1370">
          <a:extLst>
            <a:ext uri="{FF2B5EF4-FFF2-40B4-BE49-F238E27FC236}">
              <a16:creationId xmlns:a16="http://schemas.microsoft.com/office/drawing/2014/main" id="{00000000-0008-0000-0000-00005A41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6732" name="Text Box 1372">
          <a:extLst>
            <a:ext uri="{FF2B5EF4-FFF2-40B4-BE49-F238E27FC236}">
              <a16:creationId xmlns:a16="http://schemas.microsoft.com/office/drawing/2014/main" id="{00000000-0008-0000-0000-00005C41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6733" name="Rectangle 1373">
          <a:extLst>
            <a:ext uri="{FF2B5EF4-FFF2-40B4-BE49-F238E27FC236}">
              <a16:creationId xmlns:a16="http://schemas.microsoft.com/office/drawing/2014/main" id="{00000000-0008-0000-0000-00005D41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6734" name="Text Box 1374">
          <a:extLst>
            <a:ext uri="{FF2B5EF4-FFF2-40B4-BE49-F238E27FC236}">
              <a16:creationId xmlns:a16="http://schemas.microsoft.com/office/drawing/2014/main" id="{00000000-0008-0000-0000-00005E41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6735" name="Text Box 1375">
          <a:extLst>
            <a:ext uri="{FF2B5EF4-FFF2-40B4-BE49-F238E27FC236}">
              <a16:creationId xmlns:a16="http://schemas.microsoft.com/office/drawing/2014/main" id="{00000000-0008-0000-0000-00005F41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6738" name="Text Box 1378">
          <a:extLst>
            <a:ext uri="{FF2B5EF4-FFF2-40B4-BE49-F238E27FC236}">
              <a16:creationId xmlns:a16="http://schemas.microsoft.com/office/drawing/2014/main" id="{00000000-0008-0000-0000-00006241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40" name="Text Box 1380">
          <a:extLst>
            <a:ext uri="{FF2B5EF4-FFF2-40B4-BE49-F238E27FC236}">
              <a16:creationId xmlns:a16="http://schemas.microsoft.com/office/drawing/2014/main" id="{00000000-0008-0000-0000-000064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42" name="Text Box 1382">
          <a:extLst>
            <a:ext uri="{FF2B5EF4-FFF2-40B4-BE49-F238E27FC236}">
              <a16:creationId xmlns:a16="http://schemas.microsoft.com/office/drawing/2014/main" id="{00000000-0008-0000-0000-000066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43" name="Rectangle 1383">
          <a:extLst>
            <a:ext uri="{FF2B5EF4-FFF2-40B4-BE49-F238E27FC236}">
              <a16:creationId xmlns:a16="http://schemas.microsoft.com/office/drawing/2014/main" id="{00000000-0008-0000-0000-000067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44" name="Text Box 1384">
          <a:extLst>
            <a:ext uri="{FF2B5EF4-FFF2-40B4-BE49-F238E27FC236}">
              <a16:creationId xmlns:a16="http://schemas.microsoft.com/office/drawing/2014/main" id="{00000000-0008-0000-0000-000068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45" name="Text Box 1385">
          <a:extLst>
            <a:ext uri="{FF2B5EF4-FFF2-40B4-BE49-F238E27FC236}">
              <a16:creationId xmlns:a16="http://schemas.microsoft.com/office/drawing/2014/main" id="{00000000-0008-0000-0000-000069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46" name="Rectangle 1386">
          <a:extLst>
            <a:ext uri="{FF2B5EF4-FFF2-40B4-BE49-F238E27FC236}">
              <a16:creationId xmlns:a16="http://schemas.microsoft.com/office/drawing/2014/main" id="{00000000-0008-0000-0000-00006A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47" name="Text Box 1387">
          <a:extLst>
            <a:ext uri="{FF2B5EF4-FFF2-40B4-BE49-F238E27FC236}">
              <a16:creationId xmlns:a16="http://schemas.microsoft.com/office/drawing/2014/main" id="{00000000-0008-0000-0000-00006B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48" name="Rectangle 1388">
          <a:extLst>
            <a:ext uri="{FF2B5EF4-FFF2-40B4-BE49-F238E27FC236}">
              <a16:creationId xmlns:a16="http://schemas.microsoft.com/office/drawing/2014/main" id="{00000000-0008-0000-0000-00006C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49" name="Text Box 1389">
          <a:extLst>
            <a:ext uri="{FF2B5EF4-FFF2-40B4-BE49-F238E27FC236}">
              <a16:creationId xmlns:a16="http://schemas.microsoft.com/office/drawing/2014/main" id="{00000000-0008-0000-0000-00006D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6751" name="Text Box 1391">
          <a:extLst>
            <a:ext uri="{FF2B5EF4-FFF2-40B4-BE49-F238E27FC236}">
              <a16:creationId xmlns:a16="http://schemas.microsoft.com/office/drawing/2014/main" id="{00000000-0008-0000-0000-00006F41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6752" name="Rectangle 1392">
          <a:extLst>
            <a:ext uri="{FF2B5EF4-FFF2-40B4-BE49-F238E27FC236}">
              <a16:creationId xmlns:a16="http://schemas.microsoft.com/office/drawing/2014/main" id="{00000000-0008-0000-0000-00007041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53" name="Text Box 1393">
          <a:extLst>
            <a:ext uri="{FF2B5EF4-FFF2-40B4-BE49-F238E27FC236}">
              <a16:creationId xmlns:a16="http://schemas.microsoft.com/office/drawing/2014/main" id="{00000000-0008-0000-0000-000071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6754" name="Text Box 1394">
          <a:extLst>
            <a:ext uri="{FF2B5EF4-FFF2-40B4-BE49-F238E27FC236}">
              <a16:creationId xmlns:a16="http://schemas.microsoft.com/office/drawing/2014/main" id="{00000000-0008-0000-0000-00007241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6757" name="Text Box 1397">
          <a:extLst>
            <a:ext uri="{FF2B5EF4-FFF2-40B4-BE49-F238E27FC236}">
              <a16:creationId xmlns:a16="http://schemas.microsoft.com/office/drawing/2014/main" id="{00000000-0008-0000-0000-00007541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59" name="Text Box 1399">
          <a:extLst>
            <a:ext uri="{FF2B5EF4-FFF2-40B4-BE49-F238E27FC236}">
              <a16:creationId xmlns:a16="http://schemas.microsoft.com/office/drawing/2014/main" id="{00000000-0008-0000-0000-000077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61" name="Text Box 1401">
          <a:extLst>
            <a:ext uri="{FF2B5EF4-FFF2-40B4-BE49-F238E27FC236}">
              <a16:creationId xmlns:a16="http://schemas.microsoft.com/office/drawing/2014/main" id="{00000000-0008-0000-0000-000079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62" name="Rectangle 1402">
          <a:extLst>
            <a:ext uri="{FF2B5EF4-FFF2-40B4-BE49-F238E27FC236}">
              <a16:creationId xmlns:a16="http://schemas.microsoft.com/office/drawing/2014/main" id="{00000000-0008-0000-0000-00007A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63" name="Text Box 1403">
          <a:extLst>
            <a:ext uri="{FF2B5EF4-FFF2-40B4-BE49-F238E27FC236}">
              <a16:creationId xmlns:a16="http://schemas.microsoft.com/office/drawing/2014/main" id="{00000000-0008-0000-0000-00007B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64" name="Text Box 1404">
          <a:extLst>
            <a:ext uri="{FF2B5EF4-FFF2-40B4-BE49-F238E27FC236}">
              <a16:creationId xmlns:a16="http://schemas.microsoft.com/office/drawing/2014/main" id="{00000000-0008-0000-0000-00007C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65" name="Rectangle 1405">
          <a:extLst>
            <a:ext uri="{FF2B5EF4-FFF2-40B4-BE49-F238E27FC236}">
              <a16:creationId xmlns:a16="http://schemas.microsoft.com/office/drawing/2014/main" id="{00000000-0008-0000-0000-00007D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66" name="Text Box 1406">
          <a:extLst>
            <a:ext uri="{FF2B5EF4-FFF2-40B4-BE49-F238E27FC236}">
              <a16:creationId xmlns:a16="http://schemas.microsoft.com/office/drawing/2014/main" id="{00000000-0008-0000-0000-00007E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67" name="Rectangle 1407">
          <a:extLst>
            <a:ext uri="{FF2B5EF4-FFF2-40B4-BE49-F238E27FC236}">
              <a16:creationId xmlns:a16="http://schemas.microsoft.com/office/drawing/2014/main" id="{00000000-0008-0000-0000-00007F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68" name="Text Box 1408">
          <a:extLst>
            <a:ext uri="{FF2B5EF4-FFF2-40B4-BE49-F238E27FC236}">
              <a16:creationId xmlns:a16="http://schemas.microsoft.com/office/drawing/2014/main" id="{00000000-0008-0000-0000-000080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6770" name="Text Box 1410">
          <a:extLst>
            <a:ext uri="{FF2B5EF4-FFF2-40B4-BE49-F238E27FC236}">
              <a16:creationId xmlns:a16="http://schemas.microsoft.com/office/drawing/2014/main" id="{00000000-0008-0000-0000-00008241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6771" name="Rectangle 1411">
          <a:extLst>
            <a:ext uri="{FF2B5EF4-FFF2-40B4-BE49-F238E27FC236}">
              <a16:creationId xmlns:a16="http://schemas.microsoft.com/office/drawing/2014/main" id="{00000000-0008-0000-0000-00008341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72" name="Text Box 1412">
          <a:extLst>
            <a:ext uri="{FF2B5EF4-FFF2-40B4-BE49-F238E27FC236}">
              <a16:creationId xmlns:a16="http://schemas.microsoft.com/office/drawing/2014/main" id="{00000000-0008-0000-0000-000084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6773" name="Text Box 1413">
          <a:extLst>
            <a:ext uri="{FF2B5EF4-FFF2-40B4-BE49-F238E27FC236}">
              <a16:creationId xmlns:a16="http://schemas.microsoft.com/office/drawing/2014/main" id="{00000000-0008-0000-0000-00008541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0</xdr:rowOff>
    </xdr:to>
    <xdr:sp macro="" textlink="">
      <xdr:nvSpPr>
        <xdr:cNvPr id="16776" name="Text Box 1416">
          <a:extLst>
            <a:ext uri="{FF2B5EF4-FFF2-40B4-BE49-F238E27FC236}">
              <a16:creationId xmlns:a16="http://schemas.microsoft.com/office/drawing/2014/main" id="{00000000-0008-0000-0000-000088410000}"/>
            </a:ext>
          </a:extLst>
        </xdr:cNvPr>
        <xdr:cNvSpPr txBox="1">
          <a:spLocks noChangeArrowheads="1"/>
        </xdr:cNvSpPr>
      </xdr:nvSpPr>
      <xdr:spPr bwMode="auto">
        <a:xfrm>
          <a:off x="75914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16778" name="Text Box 1418">
          <a:extLst>
            <a:ext uri="{FF2B5EF4-FFF2-40B4-BE49-F238E27FC236}">
              <a16:creationId xmlns:a16="http://schemas.microsoft.com/office/drawing/2014/main" id="{00000000-0008-0000-0000-00008A41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6780" name="Text Box 1420">
          <a:extLst>
            <a:ext uri="{FF2B5EF4-FFF2-40B4-BE49-F238E27FC236}">
              <a16:creationId xmlns:a16="http://schemas.microsoft.com/office/drawing/2014/main" id="{00000000-0008-0000-0000-00008C41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6782" name="Text Box 1422">
          <a:extLst>
            <a:ext uri="{FF2B5EF4-FFF2-40B4-BE49-F238E27FC236}">
              <a16:creationId xmlns:a16="http://schemas.microsoft.com/office/drawing/2014/main" id="{00000000-0008-0000-0000-00008E41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6783" name="Rectangle 1423">
          <a:extLst>
            <a:ext uri="{FF2B5EF4-FFF2-40B4-BE49-F238E27FC236}">
              <a16:creationId xmlns:a16="http://schemas.microsoft.com/office/drawing/2014/main" id="{00000000-0008-0000-0000-00008F41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6784" name="Text Box 1424">
          <a:extLst>
            <a:ext uri="{FF2B5EF4-FFF2-40B4-BE49-F238E27FC236}">
              <a16:creationId xmlns:a16="http://schemas.microsoft.com/office/drawing/2014/main" id="{00000000-0008-0000-0000-00009041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6785" name="Text Box 1425">
          <a:extLst>
            <a:ext uri="{FF2B5EF4-FFF2-40B4-BE49-F238E27FC236}">
              <a16:creationId xmlns:a16="http://schemas.microsoft.com/office/drawing/2014/main" id="{00000000-0008-0000-0000-00009141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6786" name="Rectangle 1426">
          <a:extLst>
            <a:ext uri="{FF2B5EF4-FFF2-40B4-BE49-F238E27FC236}">
              <a16:creationId xmlns:a16="http://schemas.microsoft.com/office/drawing/2014/main" id="{00000000-0008-0000-0000-00009241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6787" name="Text Box 1427">
          <a:extLst>
            <a:ext uri="{FF2B5EF4-FFF2-40B4-BE49-F238E27FC236}">
              <a16:creationId xmlns:a16="http://schemas.microsoft.com/office/drawing/2014/main" id="{00000000-0008-0000-0000-00009341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6788" name="Rectangle 1428">
          <a:extLst>
            <a:ext uri="{FF2B5EF4-FFF2-40B4-BE49-F238E27FC236}">
              <a16:creationId xmlns:a16="http://schemas.microsoft.com/office/drawing/2014/main" id="{00000000-0008-0000-0000-00009441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6789" name="Text Box 1429">
          <a:extLst>
            <a:ext uri="{FF2B5EF4-FFF2-40B4-BE49-F238E27FC236}">
              <a16:creationId xmlns:a16="http://schemas.microsoft.com/office/drawing/2014/main" id="{00000000-0008-0000-0000-00009541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6791" name="Text Box 1431">
          <a:extLst>
            <a:ext uri="{FF2B5EF4-FFF2-40B4-BE49-F238E27FC236}">
              <a16:creationId xmlns:a16="http://schemas.microsoft.com/office/drawing/2014/main" id="{00000000-0008-0000-0000-00009741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6792" name="Rectangle 1432">
          <a:extLst>
            <a:ext uri="{FF2B5EF4-FFF2-40B4-BE49-F238E27FC236}">
              <a16:creationId xmlns:a16="http://schemas.microsoft.com/office/drawing/2014/main" id="{00000000-0008-0000-0000-00009841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6793" name="Text Box 1433">
          <a:extLst>
            <a:ext uri="{FF2B5EF4-FFF2-40B4-BE49-F238E27FC236}">
              <a16:creationId xmlns:a16="http://schemas.microsoft.com/office/drawing/2014/main" id="{00000000-0008-0000-0000-00009941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6794" name="Text Box 1434">
          <a:extLst>
            <a:ext uri="{FF2B5EF4-FFF2-40B4-BE49-F238E27FC236}">
              <a16:creationId xmlns:a16="http://schemas.microsoft.com/office/drawing/2014/main" id="{00000000-0008-0000-0000-00009A41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16797" name="Text Box 1437">
          <a:extLst>
            <a:ext uri="{FF2B5EF4-FFF2-40B4-BE49-F238E27FC236}">
              <a16:creationId xmlns:a16="http://schemas.microsoft.com/office/drawing/2014/main" id="{00000000-0008-0000-0000-00009D41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799" name="Text Box 1439">
          <a:extLst>
            <a:ext uri="{FF2B5EF4-FFF2-40B4-BE49-F238E27FC236}">
              <a16:creationId xmlns:a16="http://schemas.microsoft.com/office/drawing/2014/main" id="{00000000-0008-0000-0000-00009F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01" name="Text Box 1441">
          <a:extLst>
            <a:ext uri="{FF2B5EF4-FFF2-40B4-BE49-F238E27FC236}">
              <a16:creationId xmlns:a16="http://schemas.microsoft.com/office/drawing/2014/main" id="{00000000-0008-0000-0000-0000A1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02" name="Rectangle 1442">
          <a:extLst>
            <a:ext uri="{FF2B5EF4-FFF2-40B4-BE49-F238E27FC236}">
              <a16:creationId xmlns:a16="http://schemas.microsoft.com/office/drawing/2014/main" id="{00000000-0008-0000-0000-0000A2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03" name="Text Box 1443">
          <a:extLst>
            <a:ext uri="{FF2B5EF4-FFF2-40B4-BE49-F238E27FC236}">
              <a16:creationId xmlns:a16="http://schemas.microsoft.com/office/drawing/2014/main" id="{00000000-0008-0000-0000-0000A3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04" name="Text Box 1444">
          <a:extLst>
            <a:ext uri="{FF2B5EF4-FFF2-40B4-BE49-F238E27FC236}">
              <a16:creationId xmlns:a16="http://schemas.microsoft.com/office/drawing/2014/main" id="{00000000-0008-0000-0000-0000A4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05" name="Rectangle 1445">
          <a:extLst>
            <a:ext uri="{FF2B5EF4-FFF2-40B4-BE49-F238E27FC236}">
              <a16:creationId xmlns:a16="http://schemas.microsoft.com/office/drawing/2014/main" id="{00000000-0008-0000-0000-0000A5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06" name="Text Box 1446">
          <a:extLst>
            <a:ext uri="{FF2B5EF4-FFF2-40B4-BE49-F238E27FC236}">
              <a16:creationId xmlns:a16="http://schemas.microsoft.com/office/drawing/2014/main" id="{00000000-0008-0000-0000-0000A6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07" name="Rectangle 1447">
          <a:extLst>
            <a:ext uri="{FF2B5EF4-FFF2-40B4-BE49-F238E27FC236}">
              <a16:creationId xmlns:a16="http://schemas.microsoft.com/office/drawing/2014/main" id="{00000000-0008-0000-0000-0000A7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08" name="Text Box 1448">
          <a:extLst>
            <a:ext uri="{FF2B5EF4-FFF2-40B4-BE49-F238E27FC236}">
              <a16:creationId xmlns:a16="http://schemas.microsoft.com/office/drawing/2014/main" id="{00000000-0008-0000-0000-0000A8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6810" name="Text Box 1450">
          <a:extLst>
            <a:ext uri="{FF2B5EF4-FFF2-40B4-BE49-F238E27FC236}">
              <a16:creationId xmlns:a16="http://schemas.microsoft.com/office/drawing/2014/main" id="{00000000-0008-0000-0000-0000AA41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6811" name="Rectangle 1451">
          <a:extLst>
            <a:ext uri="{FF2B5EF4-FFF2-40B4-BE49-F238E27FC236}">
              <a16:creationId xmlns:a16="http://schemas.microsoft.com/office/drawing/2014/main" id="{00000000-0008-0000-0000-0000AB41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12" name="Text Box 1452">
          <a:extLst>
            <a:ext uri="{FF2B5EF4-FFF2-40B4-BE49-F238E27FC236}">
              <a16:creationId xmlns:a16="http://schemas.microsoft.com/office/drawing/2014/main" id="{00000000-0008-0000-0000-0000AC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6813" name="Text Box 1453">
          <a:extLst>
            <a:ext uri="{FF2B5EF4-FFF2-40B4-BE49-F238E27FC236}">
              <a16:creationId xmlns:a16="http://schemas.microsoft.com/office/drawing/2014/main" id="{00000000-0008-0000-0000-0000AD41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16816" name="Text Box 1456">
          <a:extLst>
            <a:ext uri="{FF2B5EF4-FFF2-40B4-BE49-F238E27FC236}">
              <a16:creationId xmlns:a16="http://schemas.microsoft.com/office/drawing/2014/main" id="{00000000-0008-0000-0000-0000B041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18" name="Text Box 1458">
          <a:extLst>
            <a:ext uri="{FF2B5EF4-FFF2-40B4-BE49-F238E27FC236}">
              <a16:creationId xmlns:a16="http://schemas.microsoft.com/office/drawing/2014/main" id="{00000000-0008-0000-0000-0000B2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20" name="Text Box 1460">
          <a:extLst>
            <a:ext uri="{FF2B5EF4-FFF2-40B4-BE49-F238E27FC236}">
              <a16:creationId xmlns:a16="http://schemas.microsoft.com/office/drawing/2014/main" id="{00000000-0008-0000-0000-0000B4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21" name="Rectangle 1461">
          <a:extLst>
            <a:ext uri="{FF2B5EF4-FFF2-40B4-BE49-F238E27FC236}">
              <a16:creationId xmlns:a16="http://schemas.microsoft.com/office/drawing/2014/main" id="{00000000-0008-0000-0000-0000B5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22" name="Text Box 1462">
          <a:extLst>
            <a:ext uri="{FF2B5EF4-FFF2-40B4-BE49-F238E27FC236}">
              <a16:creationId xmlns:a16="http://schemas.microsoft.com/office/drawing/2014/main" id="{00000000-0008-0000-0000-0000B6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23" name="Text Box 1463">
          <a:extLst>
            <a:ext uri="{FF2B5EF4-FFF2-40B4-BE49-F238E27FC236}">
              <a16:creationId xmlns:a16="http://schemas.microsoft.com/office/drawing/2014/main" id="{00000000-0008-0000-0000-0000B7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24" name="Rectangle 1464">
          <a:extLst>
            <a:ext uri="{FF2B5EF4-FFF2-40B4-BE49-F238E27FC236}">
              <a16:creationId xmlns:a16="http://schemas.microsoft.com/office/drawing/2014/main" id="{00000000-0008-0000-0000-0000B8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25" name="Text Box 1465">
          <a:extLst>
            <a:ext uri="{FF2B5EF4-FFF2-40B4-BE49-F238E27FC236}">
              <a16:creationId xmlns:a16="http://schemas.microsoft.com/office/drawing/2014/main" id="{00000000-0008-0000-0000-0000B9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26" name="Rectangle 1466">
          <a:extLst>
            <a:ext uri="{FF2B5EF4-FFF2-40B4-BE49-F238E27FC236}">
              <a16:creationId xmlns:a16="http://schemas.microsoft.com/office/drawing/2014/main" id="{00000000-0008-0000-0000-0000BA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27" name="Text Box 1467">
          <a:extLst>
            <a:ext uri="{FF2B5EF4-FFF2-40B4-BE49-F238E27FC236}">
              <a16:creationId xmlns:a16="http://schemas.microsoft.com/office/drawing/2014/main" id="{00000000-0008-0000-0000-0000BB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6829" name="Text Box 1469">
          <a:extLst>
            <a:ext uri="{FF2B5EF4-FFF2-40B4-BE49-F238E27FC236}">
              <a16:creationId xmlns:a16="http://schemas.microsoft.com/office/drawing/2014/main" id="{00000000-0008-0000-0000-0000BD41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6830" name="Rectangle 1470">
          <a:extLst>
            <a:ext uri="{FF2B5EF4-FFF2-40B4-BE49-F238E27FC236}">
              <a16:creationId xmlns:a16="http://schemas.microsoft.com/office/drawing/2014/main" id="{00000000-0008-0000-0000-0000BE41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31" name="Text Box 1471">
          <a:extLst>
            <a:ext uri="{FF2B5EF4-FFF2-40B4-BE49-F238E27FC236}">
              <a16:creationId xmlns:a16="http://schemas.microsoft.com/office/drawing/2014/main" id="{00000000-0008-0000-0000-0000BF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6832" name="Text Box 1472">
          <a:extLst>
            <a:ext uri="{FF2B5EF4-FFF2-40B4-BE49-F238E27FC236}">
              <a16:creationId xmlns:a16="http://schemas.microsoft.com/office/drawing/2014/main" id="{00000000-0008-0000-0000-0000C041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6835" name="Text Box 1475">
          <a:extLst>
            <a:ext uri="{FF2B5EF4-FFF2-40B4-BE49-F238E27FC236}">
              <a16:creationId xmlns:a16="http://schemas.microsoft.com/office/drawing/2014/main" id="{00000000-0008-0000-0000-0000C341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0</xdr:rowOff>
    </xdr:to>
    <xdr:sp macro="" textlink="">
      <xdr:nvSpPr>
        <xdr:cNvPr id="16837" name="Text Box 1477">
          <a:extLst>
            <a:ext uri="{FF2B5EF4-FFF2-40B4-BE49-F238E27FC236}">
              <a16:creationId xmlns:a16="http://schemas.microsoft.com/office/drawing/2014/main" id="{00000000-0008-0000-0000-0000C5410000}"/>
            </a:ext>
          </a:extLst>
        </xdr:cNvPr>
        <xdr:cNvSpPr txBox="1">
          <a:spLocks noChangeArrowheads="1"/>
        </xdr:cNvSpPr>
      </xdr:nvSpPr>
      <xdr:spPr bwMode="auto">
        <a:xfrm>
          <a:off x="117919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6839" name="Text Box 1479">
          <a:extLst>
            <a:ext uri="{FF2B5EF4-FFF2-40B4-BE49-F238E27FC236}">
              <a16:creationId xmlns:a16="http://schemas.microsoft.com/office/drawing/2014/main" id="{00000000-0008-0000-0000-0000C741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6841" name="Text Box 1481">
          <a:extLst>
            <a:ext uri="{FF2B5EF4-FFF2-40B4-BE49-F238E27FC236}">
              <a16:creationId xmlns:a16="http://schemas.microsoft.com/office/drawing/2014/main" id="{00000000-0008-0000-0000-0000C941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6842" name="Rectangle 1482">
          <a:extLst>
            <a:ext uri="{FF2B5EF4-FFF2-40B4-BE49-F238E27FC236}">
              <a16:creationId xmlns:a16="http://schemas.microsoft.com/office/drawing/2014/main" id="{00000000-0008-0000-0000-0000CA41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6843" name="Text Box 1483">
          <a:extLst>
            <a:ext uri="{FF2B5EF4-FFF2-40B4-BE49-F238E27FC236}">
              <a16:creationId xmlns:a16="http://schemas.microsoft.com/office/drawing/2014/main" id="{00000000-0008-0000-0000-0000CB41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6844" name="Text Box 1484">
          <a:extLst>
            <a:ext uri="{FF2B5EF4-FFF2-40B4-BE49-F238E27FC236}">
              <a16:creationId xmlns:a16="http://schemas.microsoft.com/office/drawing/2014/main" id="{00000000-0008-0000-0000-0000CC41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6845" name="Rectangle 1485">
          <a:extLst>
            <a:ext uri="{FF2B5EF4-FFF2-40B4-BE49-F238E27FC236}">
              <a16:creationId xmlns:a16="http://schemas.microsoft.com/office/drawing/2014/main" id="{00000000-0008-0000-0000-0000CD41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6846" name="Text Box 1486">
          <a:extLst>
            <a:ext uri="{FF2B5EF4-FFF2-40B4-BE49-F238E27FC236}">
              <a16:creationId xmlns:a16="http://schemas.microsoft.com/office/drawing/2014/main" id="{00000000-0008-0000-0000-0000CE41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6847" name="Rectangle 1487">
          <a:extLst>
            <a:ext uri="{FF2B5EF4-FFF2-40B4-BE49-F238E27FC236}">
              <a16:creationId xmlns:a16="http://schemas.microsoft.com/office/drawing/2014/main" id="{00000000-0008-0000-0000-0000CF41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6848" name="Text Box 1488">
          <a:extLst>
            <a:ext uri="{FF2B5EF4-FFF2-40B4-BE49-F238E27FC236}">
              <a16:creationId xmlns:a16="http://schemas.microsoft.com/office/drawing/2014/main" id="{00000000-0008-0000-0000-0000D041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6850" name="Text Box 1490">
          <a:extLst>
            <a:ext uri="{FF2B5EF4-FFF2-40B4-BE49-F238E27FC236}">
              <a16:creationId xmlns:a16="http://schemas.microsoft.com/office/drawing/2014/main" id="{00000000-0008-0000-0000-0000D241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6851" name="Rectangle 1491">
          <a:extLst>
            <a:ext uri="{FF2B5EF4-FFF2-40B4-BE49-F238E27FC236}">
              <a16:creationId xmlns:a16="http://schemas.microsoft.com/office/drawing/2014/main" id="{00000000-0008-0000-0000-0000D341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6852" name="Text Box 1492">
          <a:extLst>
            <a:ext uri="{FF2B5EF4-FFF2-40B4-BE49-F238E27FC236}">
              <a16:creationId xmlns:a16="http://schemas.microsoft.com/office/drawing/2014/main" id="{00000000-0008-0000-0000-0000D441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6853" name="Text Box 1493">
          <a:extLst>
            <a:ext uri="{FF2B5EF4-FFF2-40B4-BE49-F238E27FC236}">
              <a16:creationId xmlns:a16="http://schemas.microsoft.com/office/drawing/2014/main" id="{00000000-0008-0000-0000-0000D541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0</xdr:rowOff>
    </xdr:to>
    <xdr:sp macro="" textlink="">
      <xdr:nvSpPr>
        <xdr:cNvPr id="16856" name="Text Box 1496">
          <a:extLst>
            <a:ext uri="{FF2B5EF4-FFF2-40B4-BE49-F238E27FC236}">
              <a16:creationId xmlns:a16="http://schemas.microsoft.com/office/drawing/2014/main" id="{00000000-0008-0000-0000-0000D8410000}"/>
            </a:ext>
          </a:extLst>
        </xdr:cNvPr>
        <xdr:cNvSpPr txBox="1">
          <a:spLocks noChangeArrowheads="1"/>
        </xdr:cNvSpPr>
      </xdr:nvSpPr>
      <xdr:spPr bwMode="auto">
        <a:xfrm>
          <a:off x="117919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58" name="Text Box 1498">
          <a:extLst>
            <a:ext uri="{FF2B5EF4-FFF2-40B4-BE49-F238E27FC236}">
              <a16:creationId xmlns:a16="http://schemas.microsoft.com/office/drawing/2014/main" id="{00000000-0008-0000-0000-0000DA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60" name="Text Box 1500">
          <a:extLst>
            <a:ext uri="{FF2B5EF4-FFF2-40B4-BE49-F238E27FC236}">
              <a16:creationId xmlns:a16="http://schemas.microsoft.com/office/drawing/2014/main" id="{00000000-0008-0000-0000-0000DC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61" name="Rectangle 1501">
          <a:extLst>
            <a:ext uri="{FF2B5EF4-FFF2-40B4-BE49-F238E27FC236}">
              <a16:creationId xmlns:a16="http://schemas.microsoft.com/office/drawing/2014/main" id="{00000000-0008-0000-0000-0000DD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62" name="Text Box 1502">
          <a:extLst>
            <a:ext uri="{FF2B5EF4-FFF2-40B4-BE49-F238E27FC236}">
              <a16:creationId xmlns:a16="http://schemas.microsoft.com/office/drawing/2014/main" id="{00000000-0008-0000-0000-0000DE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63" name="Text Box 1503">
          <a:extLst>
            <a:ext uri="{FF2B5EF4-FFF2-40B4-BE49-F238E27FC236}">
              <a16:creationId xmlns:a16="http://schemas.microsoft.com/office/drawing/2014/main" id="{00000000-0008-0000-0000-0000DF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64" name="Rectangle 1504">
          <a:extLst>
            <a:ext uri="{FF2B5EF4-FFF2-40B4-BE49-F238E27FC236}">
              <a16:creationId xmlns:a16="http://schemas.microsoft.com/office/drawing/2014/main" id="{00000000-0008-0000-0000-0000E0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65" name="Text Box 1505">
          <a:extLst>
            <a:ext uri="{FF2B5EF4-FFF2-40B4-BE49-F238E27FC236}">
              <a16:creationId xmlns:a16="http://schemas.microsoft.com/office/drawing/2014/main" id="{00000000-0008-0000-0000-0000E1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66" name="Rectangle 1506">
          <a:extLst>
            <a:ext uri="{FF2B5EF4-FFF2-40B4-BE49-F238E27FC236}">
              <a16:creationId xmlns:a16="http://schemas.microsoft.com/office/drawing/2014/main" id="{00000000-0008-0000-0000-0000E2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67" name="Text Box 1507">
          <a:extLst>
            <a:ext uri="{FF2B5EF4-FFF2-40B4-BE49-F238E27FC236}">
              <a16:creationId xmlns:a16="http://schemas.microsoft.com/office/drawing/2014/main" id="{00000000-0008-0000-0000-0000E3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6869" name="Text Box 1509">
          <a:extLst>
            <a:ext uri="{FF2B5EF4-FFF2-40B4-BE49-F238E27FC236}">
              <a16:creationId xmlns:a16="http://schemas.microsoft.com/office/drawing/2014/main" id="{00000000-0008-0000-0000-0000E541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6870" name="Rectangle 1510">
          <a:extLst>
            <a:ext uri="{FF2B5EF4-FFF2-40B4-BE49-F238E27FC236}">
              <a16:creationId xmlns:a16="http://schemas.microsoft.com/office/drawing/2014/main" id="{00000000-0008-0000-0000-0000E641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71" name="Text Box 1511">
          <a:extLst>
            <a:ext uri="{FF2B5EF4-FFF2-40B4-BE49-F238E27FC236}">
              <a16:creationId xmlns:a16="http://schemas.microsoft.com/office/drawing/2014/main" id="{00000000-0008-0000-0000-0000E7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6872" name="Text Box 1512">
          <a:extLst>
            <a:ext uri="{FF2B5EF4-FFF2-40B4-BE49-F238E27FC236}">
              <a16:creationId xmlns:a16="http://schemas.microsoft.com/office/drawing/2014/main" id="{00000000-0008-0000-0000-0000E841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0</xdr:rowOff>
    </xdr:to>
    <xdr:sp macro="" textlink="">
      <xdr:nvSpPr>
        <xdr:cNvPr id="16875" name="Text Box 1515">
          <a:extLst>
            <a:ext uri="{FF2B5EF4-FFF2-40B4-BE49-F238E27FC236}">
              <a16:creationId xmlns:a16="http://schemas.microsoft.com/office/drawing/2014/main" id="{00000000-0008-0000-0000-0000EB410000}"/>
            </a:ext>
          </a:extLst>
        </xdr:cNvPr>
        <xdr:cNvSpPr txBox="1">
          <a:spLocks noChangeArrowheads="1"/>
        </xdr:cNvSpPr>
      </xdr:nvSpPr>
      <xdr:spPr bwMode="auto">
        <a:xfrm>
          <a:off x="117919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77" name="Text Box 1517">
          <a:extLst>
            <a:ext uri="{FF2B5EF4-FFF2-40B4-BE49-F238E27FC236}">
              <a16:creationId xmlns:a16="http://schemas.microsoft.com/office/drawing/2014/main" id="{00000000-0008-0000-0000-0000ED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79" name="Text Box 1519">
          <a:extLst>
            <a:ext uri="{FF2B5EF4-FFF2-40B4-BE49-F238E27FC236}">
              <a16:creationId xmlns:a16="http://schemas.microsoft.com/office/drawing/2014/main" id="{00000000-0008-0000-0000-0000EF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80" name="Rectangle 1520">
          <a:extLst>
            <a:ext uri="{FF2B5EF4-FFF2-40B4-BE49-F238E27FC236}">
              <a16:creationId xmlns:a16="http://schemas.microsoft.com/office/drawing/2014/main" id="{00000000-0008-0000-0000-0000F0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81" name="Text Box 1521">
          <a:extLst>
            <a:ext uri="{FF2B5EF4-FFF2-40B4-BE49-F238E27FC236}">
              <a16:creationId xmlns:a16="http://schemas.microsoft.com/office/drawing/2014/main" id="{00000000-0008-0000-0000-0000F1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82" name="Text Box 1522">
          <a:extLst>
            <a:ext uri="{FF2B5EF4-FFF2-40B4-BE49-F238E27FC236}">
              <a16:creationId xmlns:a16="http://schemas.microsoft.com/office/drawing/2014/main" id="{00000000-0008-0000-0000-0000F2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83" name="Rectangle 1523">
          <a:extLst>
            <a:ext uri="{FF2B5EF4-FFF2-40B4-BE49-F238E27FC236}">
              <a16:creationId xmlns:a16="http://schemas.microsoft.com/office/drawing/2014/main" id="{00000000-0008-0000-0000-0000F3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84" name="Text Box 1524">
          <a:extLst>
            <a:ext uri="{FF2B5EF4-FFF2-40B4-BE49-F238E27FC236}">
              <a16:creationId xmlns:a16="http://schemas.microsoft.com/office/drawing/2014/main" id="{00000000-0008-0000-0000-0000F4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85" name="Rectangle 1525">
          <a:extLst>
            <a:ext uri="{FF2B5EF4-FFF2-40B4-BE49-F238E27FC236}">
              <a16:creationId xmlns:a16="http://schemas.microsoft.com/office/drawing/2014/main" id="{00000000-0008-0000-0000-0000F5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86" name="Text Box 1526">
          <a:extLst>
            <a:ext uri="{FF2B5EF4-FFF2-40B4-BE49-F238E27FC236}">
              <a16:creationId xmlns:a16="http://schemas.microsoft.com/office/drawing/2014/main" id="{00000000-0008-0000-0000-0000F6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6888" name="Text Box 1528">
          <a:extLst>
            <a:ext uri="{FF2B5EF4-FFF2-40B4-BE49-F238E27FC236}">
              <a16:creationId xmlns:a16="http://schemas.microsoft.com/office/drawing/2014/main" id="{00000000-0008-0000-0000-0000F841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6889" name="Rectangle 1529">
          <a:extLst>
            <a:ext uri="{FF2B5EF4-FFF2-40B4-BE49-F238E27FC236}">
              <a16:creationId xmlns:a16="http://schemas.microsoft.com/office/drawing/2014/main" id="{00000000-0008-0000-0000-0000F941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90" name="Text Box 1530">
          <a:extLst>
            <a:ext uri="{FF2B5EF4-FFF2-40B4-BE49-F238E27FC236}">
              <a16:creationId xmlns:a16="http://schemas.microsoft.com/office/drawing/2014/main" id="{00000000-0008-0000-0000-0000FA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6891" name="Text Box 1531">
          <a:extLst>
            <a:ext uri="{FF2B5EF4-FFF2-40B4-BE49-F238E27FC236}">
              <a16:creationId xmlns:a16="http://schemas.microsoft.com/office/drawing/2014/main" id="{00000000-0008-0000-0000-0000FB41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16894" name="Text Box 1534">
          <a:extLst>
            <a:ext uri="{FF2B5EF4-FFF2-40B4-BE49-F238E27FC236}">
              <a16:creationId xmlns:a16="http://schemas.microsoft.com/office/drawing/2014/main" id="{00000000-0008-0000-0000-0000FE41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6896" name="Text Box 1536">
          <a:extLst>
            <a:ext uri="{FF2B5EF4-FFF2-40B4-BE49-F238E27FC236}">
              <a16:creationId xmlns:a16="http://schemas.microsoft.com/office/drawing/2014/main" id="{00000000-0008-0000-0000-00000042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6898" name="Text Box 1538">
          <a:extLst>
            <a:ext uri="{FF2B5EF4-FFF2-40B4-BE49-F238E27FC236}">
              <a16:creationId xmlns:a16="http://schemas.microsoft.com/office/drawing/2014/main" id="{00000000-0008-0000-0000-00000242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6899" name="Rectangle 1539">
          <a:extLst>
            <a:ext uri="{FF2B5EF4-FFF2-40B4-BE49-F238E27FC236}">
              <a16:creationId xmlns:a16="http://schemas.microsoft.com/office/drawing/2014/main" id="{00000000-0008-0000-0000-00000342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6900" name="Text Box 1540">
          <a:extLst>
            <a:ext uri="{FF2B5EF4-FFF2-40B4-BE49-F238E27FC236}">
              <a16:creationId xmlns:a16="http://schemas.microsoft.com/office/drawing/2014/main" id="{00000000-0008-0000-0000-00000442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6901" name="Text Box 1541">
          <a:extLst>
            <a:ext uri="{FF2B5EF4-FFF2-40B4-BE49-F238E27FC236}">
              <a16:creationId xmlns:a16="http://schemas.microsoft.com/office/drawing/2014/main" id="{00000000-0008-0000-0000-00000542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6902" name="Rectangle 1542">
          <a:extLst>
            <a:ext uri="{FF2B5EF4-FFF2-40B4-BE49-F238E27FC236}">
              <a16:creationId xmlns:a16="http://schemas.microsoft.com/office/drawing/2014/main" id="{00000000-0008-0000-0000-00000642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6903" name="Text Box 1543">
          <a:extLst>
            <a:ext uri="{FF2B5EF4-FFF2-40B4-BE49-F238E27FC236}">
              <a16:creationId xmlns:a16="http://schemas.microsoft.com/office/drawing/2014/main" id="{00000000-0008-0000-0000-00000742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6904" name="Rectangle 1544">
          <a:extLst>
            <a:ext uri="{FF2B5EF4-FFF2-40B4-BE49-F238E27FC236}">
              <a16:creationId xmlns:a16="http://schemas.microsoft.com/office/drawing/2014/main" id="{00000000-0008-0000-0000-00000842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6905" name="Text Box 1545">
          <a:extLst>
            <a:ext uri="{FF2B5EF4-FFF2-40B4-BE49-F238E27FC236}">
              <a16:creationId xmlns:a16="http://schemas.microsoft.com/office/drawing/2014/main" id="{00000000-0008-0000-0000-00000942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6907" name="Text Box 1547">
          <a:extLst>
            <a:ext uri="{FF2B5EF4-FFF2-40B4-BE49-F238E27FC236}">
              <a16:creationId xmlns:a16="http://schemas.microsoft.com/office/drawing/2014/main" id="{00000000-0008-0000-0000-00000B42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22</xdr:row>
      <xdr:rowOff>704850</xdr:rowOff>
    </xdr:to>
    <xdr:sp macro="" textlink="">
      <xdr:nvSpPr>
        <xdr:cNvPr id="16908" name="Rectangle 1548">
          <a:extLst>
            <a:ext uri="{FF2B5EF4-FFF2-40B4-BE49-F238E27FC236}">
              <a16:creationId xmlns:a16="http://schemas.microsoft.com/office/drawing/2014/main" id="{00000000-0008-0000-0000-00000C420000}"/>
            </a:ext>
          </a:extLst>
        </xdr:cNvPr>
        <xdr:cNvSpPr>
          <a:spLocks noChangeArrowheads="1"/>
        </xdr:cNvSpPr>
      </xdr:nvSpPr>
      <xdr:spPr bwMode="auto">
        <a:xfrm>
          <a:off x="5905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6909" name="Text Box 1549">
          <a:extLst>
            <a:ext uri="{FF2B5EF4-FFF2-40B4-BE49-F238E27FC236}">
              <a16:creationId xmlns:a16="http://schemas.microsoft.com/office/drawing/2014/main" id="{00000000-0008-0000-0000-00000D42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6910" name="Text Box 1550">
          <a:extLst>
            <a:ext uri="{FF2B5EF4-FFF2-40B4-BE49-F238E27FC236}">
              <a16:creationId xmlns:a16="http://schemas.microsoft.com/office/drawing/2014/main" id="{00000000-0008-0000-0000-00000E42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695325</xdr:rowOff>
    </xdr:from>
    <xdr:to>
      <xdr:col>4</xdr:col>
      <xdr:colOff>390525</xdr:colOff>
      <xdr:row>14</xdr:row>
      <xdr:rowOff>9525</xdr:rowOff>
    </xdr:to>
    <xdr:sp macro="" textlink="">
      <xdr:nvSpPr>
        <xdr:cNvPr id="16943" name="Text Box 1583">
          <a:extLst>
            <a:ext uri="{FF2B5EF4-FFF2-40B4-BE49-F238E27FC236}">
              <a16:creationId xmlns:a16="http://schemas.microsoft.com/office/drawing/2014/main" id="{00000000-0008-0000-0000-00002F420000}"/>
            </a:ext>
          </a:extLst>
        </xdr:cNvPr>
        <xdr:cNvSpPr txBox="1">
          <a:spLocks noChangeArrowheads="1"/>
        </xdr:cNvSpPr>
      </xdr:nvSpPr>
      <xdr:spPr bwMode="auto">
        <a:xfrm>
          <a:off x="199072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695325</xdr:rowOff>
    </xdr:from>
    <xdr:to>
      <xdr:col>7</xdr:col>
      <xdr:colOff>390525</xdr:colOff>
      <xdr:row>14</xdr:row>
      <xdr:rowOff>9525</xdr:rowOff>
    </xdr:to>
    <xdr:sp macro="" textlink="">
      <xdr:nvSpPr>
        <xdr:cNvPr id="16945" name="Text Box 1585">
          <a:extLst>
            <a:ext uri="{FF2B5EF4-FFF2-40B4-BE49-F238E27FC236}">
              <a16:creationId xmlns:a16="http://schemas.microsoft.com/office/drawing/2014/main" id="{00000000-0008-0000-0000-000031420000}"/>
            </a:ext>
          </a:extLst>
        </xdr:cNvPr>
        <xdr:cNvSpPr txBox="1">
          <a:spLocks noChangeArrowheads="1"/>
        </xdr:cNvSpPr>
      </xdr:nvSpPr>
      <xdr:spPr bwMode="auto">
        <a:xfrm>
          <a:off x="339090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14</xdr:row>
      <xdr:rowOff>9525</xdr:rowOff>
    </xdr:to>
    <xdr:sp macro="" textlink="">
      <xdr:nvSpPr>
        <xdr:cNvPr id="16947" name="Text Box 1587">
          <a:extLst>
            <a:ext uri="{FF2B5EF4-FFF2-40B4-BE49-F238E27FC236}">
              <a16:creationId xmlns:a16="http://schemas.microsoft.com/office/drawing/2014/main" id="{00000000-0008-0000-0000-000033420000}"/>
            </a:ext>
          </a:extLst>
        </xdr:cNvPr>
        <xdr:cNvSpPr txBox="1">
          <a:spLocks noChangeArrowheads="1"/>
        </xdr:cNvSpPr>
      </xdr:nvSpPr>
      <xdr:spPr bwMode="auto">
        <a:xfrm>
          <a:off x="47910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14</xdr:row>
      <xdr:rowOff>9525</xdr:rowOff>
    </xdr:to>
    <xdr:sp macro="" textlink="">
      <xdr:nvSpPr>
        <xdr:cNvPr id="16949" name="Text Box 1589">
          <a:extLst>
            <a:ext uri="{FF2B5EF4-FFF2-40B4-BE49-F238E27FC236}">
              <a16:creationId xmlns:a16="http://schemas.microsoft.com/office/drawing/2014/main" id="{00000000-0008-0000-0000-000035420000}"/>
            </a:ext>
          </a:extLst>
        </xdr:cNvPr>
        <xdr:cNvSpPr txBox="1">
          <a:spLocks noChangeArrowheads="1"/>
        </xdr:cNvSpPr>
      </xdr:nvSpPr>
      <xdr:spPr bwMode="auto">
        <a:xfrm>
          <a:off x="61912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695325</xdr:rowOff>
    </xdr:from>
    <xdr:to>
      <xdr:col>16</xdr:col>
      <xdr:colOff>390525</xdr:colOff>
      <xdr:row>14</xdr:row>
      <xdr:rowOff>9525</xdr:rowOff>
    </xdr:to>
    <xdr:sp macro="" textlink="">
      <xdr:nvSpPr>
        <xdr:cNvPr id="16951" name="Text Box 1591">
          <a:extLst>
            <a:ext uri="{FF2B5EF4-FFF2-40B4-BE49-F238E27FC236}">
              <a16:creationId xmlns:a16="http://schemas.microsoft.com/office/drawing/2014/main" id="{00000000-0008-0000-0000-000037420000}"/>
            </a:ext>
          </a:extLst>
        </xdr:cNvPr>
        <xdr:cNvSpPr txBox="1">
          <a:spLocks noChangeArrowheads="1"/>
        </xdr:cNvSpPr>
      </xdr:nvSpPr>
      <xdr:spPr bwMode="auto">
        <a:xfrm>
          <a:off x="759142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695325</xdr:rowOff>
    </xdr:from>
    <xdr:to>
      <xdr:col>19</xdr:col>
      <xdr:colOff>390525</xdr:colOff>
      <xdr:row>14</xdr:row>
      <xdr:rowOff>9525</xdr:rowOff>
    </xdr:to>
    <xdr:sp macro="" textlink="">
      <xdr:nvSpPr>
        <xdr:cNvPr id="16953" name="Text Box 1593">
          <a:extLst>
            <a:ext uri="{FF2B5EF4-FFF2-40B4-BE49-F238E27FC236}">
              <a16:creationId xmlns:a16="http://schemas.microsoft.com/office/drawing/2014/main" id="{00000000-0008-0000-0000-000039420000}"/>
            </a:ext>
          </a:extLst>
        </xdr:cNvPr>
        <xdr:cNvSpPr txBox="1">
          <a:spLocks noChangeArrowheads="1"/>
        </xdr:cNvSpPr>
      </xdr:nvSpPr>
      <xdr:spPr bwMode="auto">
        <a:xfrm>
          <a:off x="899160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9525</xdr:rowOff>
    </xdr:to>
    <xdr:sp macro="" textlink="">
      <xdr:nvSpPr>
        <xdr:cNvPr id="16955" name="Text Box 1595">
          <a:extLst>
            <a:ext uri="{FF2B5EF4-FFF2-40B4-BE49-F238E27FC236}">
              <a16:creationId xmlns:a16="http://schemas.microsoft.com/office/drawing/2014/main" id="{00000000-0008-0000-0000-00003B420000}"/>
            </a:ext>
          </a:extLst>
        </xdr:cNvPr>
        <xdr:cNvSpPr txBox="1">
          <a:spLocks noChangeArrowheads="1"/>
        </xdr:cNvSpPr>
      </xdr:nvSpPr>
      <xdr:spPr bwMode="auto">
        <a:xfrm>
          <a:off x="103917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695325</xdr:rowOff>
    </xdr:from>
    <xdr:to>
      <xdr:col>25</xdr:col>
      <xdr:colOff>390525</xdr:colOff>
      <xdr:row>14</xdr:row>
      <xdr:rowOff>9525</xdr:rowOff>
    </xdr:to>
    <xdr:sp macro="" textlink="">
      <xdr:nvSpPr>
        <xdr:cNvPr id="16957" name="Text Box 1597">
          <a:extLst>
            <a:ext uri="{FF2B5EF4-FFF2-40B4-BE49-F238E27FC236}">
              <a16:creationId xmlns:a16="http://schemas.microsoft.com/office/drawing/2014/main" id="{00000000-0008-0000-0000-00003D420000}"/>
            </a:ext>
          </a:extLst>
        </xdr:cNvPr>
        <xdr:cNvSpPr txBox="1">
          <a:spLocks noChangeArrowheads="1"/>
        </xdr:cNvSpPr>
      </xdr:nvSpPr>
      <xdr:spPr bwMode="auto">
        <a:xfrm>
          <a:off x="117919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14</xdr:row>
      <xdr:rowOff>9525</xdr:rowOff>
    </xdr:to>
    <xdr:sp macro="" textlink="">
      <xdr:nvSpPr>
        <xdr:cNvPr id="16959" name="Text Box 1599">
          <a:extLst>
            <a:ext uri="{FF2B5EF4-FFF2-40B4-BE49-F238E27FC236}">
              <a16:creationId xmlns:a16="http://schemas.microsoft.com/office/drawing/2014/main" id="{00000000-0008-0000-0000-00003F420000}"/>
            </a:ext>
          </a:extLst>
        </xdr:cNvPr>
        <xdr:cNvSpPr txBox="1">
          <a:spLocks noChangeArrowheads="1"/>
        </xdr:cNvSpPr>
      </xdr:nvSpPr>
      <xdr:spPr bwMode="auto">
        <a:xfrm>
          <a:off x="61912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1" name="Rectangle 1601">
          <a:extLst>
            <a:ext uri="{FF2B5EF4-FFF2-40B4-BE49-F238E27FC236}">
              <a16:creationId xmlns:a16="http://schemas.microsoft.com/office/drawing/2014/main" id="{00000000-0008-0000-0000-000041420000}"/>
            </a:ext>
          </a:extLst>
        </xdr:cNvPr>
        <xdr:cNvSpPr>
          <a:spLocks noChangeArrowheads="1"/>
        </xdr:cNvSpPr>
      </xdr:nvSpPr>
      <xdr:spPr bwMode="auto">
        <a:xfrm>
          <a:off x="4791075" y="44767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62" name="Text Box 1602">
          <a:extLst>
            <a:ext uri="{FF2B5EF4-FFF2-40B4-BE49-F238E27FC236}">
              <a16:creationId xmlns:a16="http://schemas.microsoft.com/office/drawing/2014/main" id="{00000000-0008-0000-0000-000042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3" name="Text Box 1603">
          <a:extLst>
            <a:ext uri="{FF2B5EF4-FFF2-40B4-BE49-F238E27FC236}">
              <a16:creationId xmlns:a16="http://schemas.microsoft.com/office/drawing/2014/main" id="{00000000-0008-0000-0000-000043420000}"/>
            </a:ext>
          </a:extLst>
        </xdr:cNvPr>
        <xdr:cNvSpPr txBox="1">
          <a:spLocks noChangeArrowheads="1"/>
        </xdr:cNvSpPr>
      </xdr:nvSpPr>
      <xdr:spPr bwMode="auto">
        <a:xfrm>
          <a:off x="47910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4" name="Text Box 1604">
          <a:extLst>
            <a:ext uri="{FF2B5EF4-FFF2-40B4-BE49-F238E27FC236}">
              <a16:creationId xmlns:a16="http://schemas.microsoft.com/office/drawing/2014/main" id="{00000000-0008-0000-0000-000044420000}"/>
            </a:ext>
          </a:extLst>
        </xdr:cNvPr>
        <xdr:cNvSpPr txBox="1">
          <a:spLocks noChangeArrowheads="1"/>
        </xdr:cNvSpPr>
      </xdr:nvSpPr>
      <xdr:spPr bwMode="auto">
        <a:xfrm>
          <a:off x="47910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5" name="Text Box 1605">
          <a:extLst>
            <a:ext uri="{FF2B5EF4-FFF2-40B4-BE49-F238E27FC236}">
              <a16:creationId xmlns:a16="http://schemas.microsoft.com/office/drawing/2014/main" id="{00000000-0008-0000-0000-000045420000}"/>
            </a:ext>
          </a:extLst>
        </xdr:cNvPr>
        <xdr:cNvSpPr txBox="1">
          <a:spLocks noChangeArrowheads="1"/>
        </xdr:cNvSpPr>
      </xdr:nvSpPr>
      <xdr:spPr bwMode="auto">
        <a:xfrm>
          <a:off x="47910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6" name="Rectangle 1606">
          <a:extLst>
            <a:ext uri="{FF2B5EF4-FFF2-40B4-BE49-F238E27FC236}">
              <a16:creationId xmlns:a16="http://schemas.microsoft.com/office/drawing/2014/main" id="{00000000-0008-0000-0000-000046420000}"/>
            </a:ext>
          </a:extLst>
        </xdr:cNvPr>
        <xdr:cNvSpPr>
          <a:spLocks noChangeArrowheads="1"/>
        </xdr:cNvSpPr>
      </xdr:nvSpPr>
      <xdr:spPr bwMode="auto">
        <a:xfrm>
          <a:off x="47910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190500</xdr:rowOff>
    </xdr:from>
    <xdr:to>
      <xdr:col>10</xdr:col>
      <xdr:colOff>390525</xdr:colOff>
      <xdr:row>13</xdr:row>
      <xdr:rowOff>371475</xdr:rowOff>
    </xdr:to>
    <xdr:sp macro="" textlink="">
      <xdr:nvSpPr>
        <xdr:cNvPr id="16967" name="Text Box 1607">
          <a:extLst>
            <a:ext uri="{FF2B5EF4-FFF2-40B4-BE49-F238E27FC236}">
              <a16:creationId xmlns:a16="http://schemas.microsoft.com/office/drawing/2014/main" id="{00000000-0008-0000-0000-000047420000}"/>
            </a:ext>
          </a:extLst>
        </xdr:cNvPr>
        <xdr:cNvSpPr txBox="1">
          <a:spLocks noChangeArrowheads="1"/>
        </xdr:cNvSpPr>
      </xdr:nvSpPr>
      <xdr:spPr bwMode="auto">
        <a:xfrm>
          <a:off x="47910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68" name="Text Box 1608">
          <a:extLst>
            <a:ext uri="{FF2B5EF4-FFF2-40B4-BE49-F238E27FC236}">
              <a16:creationId xmlns:a16="http://schemas.microsoft.com/office/drawing/2014/main" id="{00000000-0008-0000-0000-000048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9" name="Rectangle 1609">
          <a:extLst>
            <a:ext uri="{FF2B5EF4-FFF2-40B4-BE49-F238E27FC236}">
              <a16:creationId xmlns:a16="http://schemas.microsoft.com/office/drawing/2014/main" id="{00000000-0008-0000-0000-000049420000}"/>
            </a:ext>
          </a:extLst>
        </xdr:cNvPr>
        <xdr:cNvSpPr>
          <a:spLocks noChangeArrowheads="1"/>
        </xdr:cNvSpPr>
      </xdr:nvSpPr>
      <xdr:spPr bwMode="auto">
        <a:xfrm>
          <a:off x="47910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70" name="Text Box 1610">
          <a:extLst>
            <a:ext uri="{FF2B5EF4-FFF2-40B4-BE49-F238E27FC236}">
              <a16:creationId xmlns:a16="http://schemas.microsoft.com/office/drawing/2014/main" id="{00000000-0008-0000-0000-00004A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71" name="Rectangle 1611">
          <a:extLst>
            <a:ext uri="{FF2B5EF4-FFF2-40B4-BE49-F238E27FC236}">
              <a16:creationId xmlns:a16="http://schemas.microsoft.com/office/drawing/2014/main" id="{00000000-0008-0000-0000-00004B420000}"/>
            </a:ext>
          </a:extLst>
        </xdr:cNvPr>
        <xdr:cNvSpPr>
          <a:spLocks noChangeArrowheads="1"/>
        </xdr:cNvSpPr>
      </xdr:nvSpPr>
      <xdr:spPr bwMode="auto">
        <a:xfrm>
          <a:off x="47910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72" name="Text Box 1612">
          <a:extLst>
            <a:ext uri="{FF2B5EF4-FFF2-40B4-BE49-F238E27FC236}">
              <a16:creationId xmlns:a16="http://schemas.microsoft.com/office/drawing/2014/main" id="{00000000-0008-0000-0000-00004C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73" name="Rectangle 1613">
          <a:extLst>
            <a:ext uri="{FF2B5EF4-FFF2-40B4-BE49-F238E27FC236}">
              <a16:creationId xmlns:a16="http://schemas.microsoft.com/office/drawing/2014/main" id="{00000000-0008-0000-0000-00004D420000}"/>
            </a:ext>
          </a:extLst>
        </xdr:cNvPr>
        <xdr:cNvSpPr>
          <a:spLocks noChangeArrowheads="1"/>
        </xdr:cNvSpPr>
      </xdr:nvSpPr>
      <xdr:spPr bwMode="auto">
        <a:xfrm>
          <a:off x="47910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74" name="Text Box 1614">
          <a:extLst>
            <a:ext uri="{FF2B5EF4-FFF2-40B4-BE49-F238E27FC236}">
              <a16:creationId xmlns:a16="http://schemas.microsoft.com/office/drawing/2014/main" id="{00000000-0008-0000-0000-00004E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14</xdr:row>
      <xdr:rowOff>9525</xdr:rowOff>
    </xdr:to>
    <xdr:sp macro="" textlink="">
      <xdr:nvSpPr>
        <xdr:cNvPr id="16978" name="Text Box 1618">
          <a:extLst>
            <a:ext uri="{FF2B5EF4-FFF2-40B4-BE49-F238E27FC236}">
              <a16:creationId xmlns:a16="http://schemas.microsoft.com/office/drawing/2014/main" id="{00000000-0008-0000-0000-000052420000}"/>
            </a:ext>
          </a:extLst>
        </xdr:cNvPr>
        <xdr:cNvSpPr txBox="1">
          <a:spLocks noChangeArrowheads="1"/>
        </xdr:cNvSpPr>
      </xdr:nvSpPr>
      <xdr:spPr bwMode="auto">
        <a:xfrm>
          <a:off x="61912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0" name="Rectangle 1620">
          <a:extLst>
            <a:ext uri="{FF2B5EF4-FFF2-40B4-BE49-F238E27FC236}">
              <a16:creationId xmlns:a16="http://schemas.microsoft.com/office/drawing/2014/main" id="{00000000-0008-0000-0000-000054420000}"/>
            </a:ext>
          </a:extLst>
        </xdr:cNvPr>
        <xdr:cNvSpPr>
          <a:spLocks noChangeArrowheads="1"/>
        </xdr:cNvSpPr>
      </xdr:nvSpPr>
      <xdr:spPr bwMode="auto">
        <a:xfrm>
          <a:off x="6191250" y="44767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81" name="Text Box 1621">
          <a:extLst>
            <a:ext uri="{FF2B5EF4-FFF2-40B4-BE49-F238E27FC236}">
              <a16:creationId xmlns:a16="http://schemas.microsoft.com/office/drawing/2014/main" id="{00000000-0008-0000-0000-000055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2" name="Text Box 1622">
          <a:extLst>
            <a:ext uri="{FF2B5EF4-FFF2-40B4-BE49-F238E27FC236}">
              <a16:creationId xmlns:a16="http://schemas.microsoft.com/office/drawing/2014/main" id="{00000000-0008-0000-0000-000056420000}"/>
            </a:ext>
          </a:extLst>
        </xdr:cNvPr>
        <xdr:cNvSpPr txBox="1">
          <a:spLocks noChangeArrowheads="1"/>
        </xdr:cNvSpPr>
      </xdr:nvSpPr>
      <xdr:spPr bwMode="auto">
        <a:xfrm>
          <a:off x="6191250"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3" name="Text Box 1623">
          <a:extLst>
            <a:ext uri="{FF2B5EF4-FFF2-40B4-BE49-F238E27FC236}">
              <a16:creationId xmlns:a16="http://schemas.microsoft.com/office/drawing/2014/main" id="{00000000-0008-0000-0000-000057420000}"/>
            </a:ext>
          </a:extLst>
        </xdr:cNvPr>
        <xdr:cNvSpPr txBox="1">
          <a:spLocks noChangeArrowheads="1"/>
        </xdr:cNvSpPr>
      </xdr:nvSpPr>
      <xdr:spPr bwMode="auto">
        <a:xfrm>
          <a:off x="6191250"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4" name="Text Box 1624">
          <a:extLst>
            <a:ext uri="{FF2B5EF4-FFF2-40B4-BE49-F238E27FC236}">
              <a16:creationId xmlns:a16="http://schemas.microsoft.com/office/drawing/2014/main" id="{00000000-0008-0000-0000-000058420000}"/>
            </a:ext>
          </a:extLst>
        </xdr:cNvPr>
        <xdr:cNvSpPr txBox="1">
          <a:spLocks noChangeArrowheads="1"/>
        </xdr:cNvSpPr>
      </xdr:nvSpPr>
      <xdr:spPr bwMode="auto">
        <a:xfrm>
          <a:off x="6191250"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5" name="Rectangle 1625">
          <a:extLst>
            <a:ext uri="{FF2B5EF4-FFF2-40B4-BE49-F238E27FC236}">
              <a16:creationId xmlns:a16="http://schemas.microsoft.com/office/drawing/2014/main" id="{00000000-0008-0000-0000-000059420000}"/>
            </a:ext>
          </a:extLst>
        </xdr:cNvPr>
        <xdr:cNvSpPr>
          <a:spLocks noChangeArrowheads="1"/>
        </xdr:cNvSpPr>
      </xdr:nvSpPr>
      <xdr:spPr bwMode="auto">
        <a:xfrm>
          <a:off x="6191250"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190500</xdr:rowOff>
    </xdr:from>
    <xdr:to>
      <xdr:col>13</xdr:col>
      <xdr:colOff>390525</xdr:colOff>
      <xdr:row>13</xdr:row>
      <xdr:rowOff>371475</xdr:rowOff>
    </xdr:to>
    <xdr:sp macro="" textlink="">
      <xdr:nvSpPr>
        <xdr:cNvPr id="16986" name="Text Box 1626">
          <a:extLst>
            <a:ext uri="{FF2B5EF4-FFF2-40B4-BE49-F238E27FC236}">
              <a16:creationId xmlns:a16="http://schemas.microsoft.com/office/drawing/2014/main" id="{00000000-0008-0000-0000-00005A420000}"/>
            </a:ext>
          </a:extLst>
        </xdr:cNvPr>
        <xdr:cNvSpPr txBox="1">
          <a:spLocks noChangeArrowheads="1"/>
        </xdr:cNvSpPr>
      </xdr:nvSpPr>
      <xdr:spPr bwMode="auto">
        <a:xfrm>
          <a:off x="61912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87" name="Text Box 1627">
          <a:extLst>
            <a:ext uri="{FF2B5EF4-FFF2-40B4-BE49-F238E27FC236}">
              <a16:creationId xmlns:a16="http://schemas.microsoft.com/office/drawing/2014/main" id="{00000000-0008-0000-0000-00005B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8" name="Rectangle 1628">
          <a:extLst>
            <a:ext uri="{FF2B5EF4-FFF2-40B4-BE49-F238E27FC236}">
              <a16:creationId xmlns:a16="http://schemas.microsoft.com/office/drawing/2014/main" id="{00000000-0008-0000-0000-00005C420000}"/>
            </a:ext>
          </a:extLst>
        </xdr:cNvPr>
        <xdr:cNvSpPr>
          <a:spLocks noChangeArrowheads="1"/>
        </xdr:cNvSpPr>
      </xdr:nvSpPr>
      <xdr:spPr bwMode="auto">
        <a:xfrm>
          <a:off x="6191250"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89" name="Text Box 1629">
          <a:extLst>
            <a:ext uri="{FF2B5EF4-FFF2-40B4-BE49-F238E27FC236}">
              <a16:creationId xmlns:a16="http://schemas.microsoft.com/office/drawing/2014/main" id="{00000000-0008-0000-0000-00005D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90" name="Rectangle 1630">
          <a:extLst>
            <a:ext uri="{FF2B5EF4-FFF2-40B4-BE49-F238E27FC236}">
              <a16:creationId xmlns:a16="http://schemas.microsoft.com/office/drawing/2014/main" id="{00000000-0008-0000-0000-00005E420000}"/>
            </a:ext>
          </a:extLst>
        </xdr:cNvPr>
        <xdr:cNvSpPr>
          <a:spLocks noChangeArrowheads="1"/>
        </xdr:cNvSpPr>
      </xdr:nvSpPr>
      <xdr:spPr bwMode="auto">
        <a:xfrm>
          <a:off x="6191250"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91" name="Text Box 1631">
          <a:extLst>
            <a:ext uri="{FF2B5EF4-FFF2-40B4-BE49-F238E27FC236}">
              <a16:creationId xmlns:a16="http://schemas.microsoft.com/office/drawing/2014/main" id="{00000000-0008-0000-0000-00005F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92" name="Rectangle 1632">
          <a:extLst>
            <a:ext uri="{FF2B5EF4-FFF2-40B4-BE49-F238E27FC236}">
              <a16:creationId xmlns:a16="http://schemas.microsoft.com/office/drawing/2014/main" id="{00000000-0008-0000-0000-000060420000}"/>
            </a:ext>
          </a:extLst>
        </xdr:cNvPr>
        <xdr:cNvSpPr>
          <a:spLocks noChangeArrowheads="1"/>
        </xdr:cNvSpPr>
      </xdr:nvSpPr>
      <xdr:spPr bwMode="auto">
        <a:xfrm>
          <a:off x="6191250"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93" name="Text Box 1633">
          <a:extLst>
            <a:ext uri="{FF2B5EF4-FFF2-40B4-BE49-F238E27FC236}">
              <a16:creationId xmlns:a16="http://schemas.microsoft.com/office/drawing/2014/main" id="{00000000-0008-0000-0000-000061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695325</xdr:rowOff>
    </xdr:from>
    <xdr:to>
      <xdr:col>19</xdr:col>
      <xdr:colOff>390525</xdr:colOff>
      <xdr:row>14</xdr:row>
      <xdr:rowOff>9525</xdr:rowOff>
    </xdr:to>
    <xdr:sp macro="" textlink="">
      <xdr:nvSpPr>
        <xdr:cNvPr id="16995" name="Text Box 1635">
          <a:extLst>
            <a:ext uri="{FF2B5EF4-FFF2-40B4-BE49-F238E27FC236}">
              <a16:creationId xmlns:a16="http://schemas.microsoft.com/office/drawing/2014/main" id="{00000000-0008-0000-0000-000063420000}"/>
            </a:ext>
          </a:extLst>
        </xdr:cNvPr>
        <xdr:cNvSpPr txBox="1">
          <a:spLocks noChangeArrowheads="1"/>
        </xdr:cNvSpPr>
      </xdr:nvSpPr>
      <xdr:spPr bwMode="auto">
        <a:xfrm>
          <a:off x="899160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14</xdr:row>
      <xdr:rowOff>9525</xdr:rowOff>
    </xdr:to>
    <xdr:sp macro="" textlink="">
      <xdr:nvSpPr>
        <xdr:cNvPr id="16999" name="Text Box 1639">
          <a:extLst>
            <a:ext uri="{FF2B5EF4-FFF2-40B4-BE49-F238E27FC236}">
              <a16:creationId xmlns:a16="http://schemas.microsoft.com/office/drawing/2014/main" id="{00000000-0008-0000-0000-000067420000}"/>
            </a:ext>
          </a:extLst>
        </xdr:cNvPr>
        <xdr:cNvSpPr txBox="1">
          <a:spLocks noChangeArrowheads="1"/>
        </xdr:cNvSpPr>
      </xdr:nvSpPr>
      <xdr:spPr bwMode="auto">
        <a:xfrm>
          <a:off x="47910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695325</xdr:rowOff>
    </xdr:from>
    <xdr:to>
      <xdr:col>16</xdr:col>
      <xdr:colOff>390525</xdr:colOff>
      <xdr:row>14</xdr:row>
      <xdr:rowOff>9525</xdr:rowOff>
    </xdr:to>
    <xdr:sp macro="" textlink="">
      <xdr:nvSpPr>
        <xdr:cNvPr id="17004" name="Text Box 1644">
          <a:extLst>
            <a:ext uri="{FF2B5EF4-FFF2-40B4-BE49-F238E27FC236}">
              <a16:creationId xmlns:a16="http://schemas.microsoft.com/office/drawing/2014/main" id="{00000000-0008-0000-0000-00006C420000}"/>
            </a:ext>
          </a:extLst>
        </xdr:cNvPr>
        <xdr:cNvSpPr txBox="1">
          <a:spLocks noChangeArrowheads="1"/>
        </xdr:cNvSpPr>
      </xdr:nvSpPr>
      <xdr:spPr bwMode="auto">
        <a:xfrm>
          <a:off x="759142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9525</xdr:rowOff>
    </xdr:to>
    <xdr:sp macro="" textlink="">
      <xdr:nvSpPr>
        <xdr:cNvPr id="17009" name="Text Box 1649">
          <a:extLst>
            <a:ext uri="{FF2B5EF4-FFF2-40B4-BE49-F238E27FC236}">
              <a16:creationId xmlns:a16="http://schemas.microsoft.com/office/drawing/2014/main" id="{00000000-0008-0000-0000-000071420000}"/>
            </a:ext>
          </a:extLst>
        </xdr:cNvPr>
        <xdr:cNvSpPr txBox="1">
          <a:spLocks noChangeArrowheads="1"/>
        </xdr:cNvSpPr>
      </xdr:nvSpPr>
      <xdr:spPr bwMode="auto">
        <a:xfrm>
          <a:off x="103917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695325</xdr:rowOff>
    </xdr:from>
    <xdr:to>
      <xdr:col>16</xdr:col>
      <xdr:colOff>390525</xdr:colOff>
      <xdr:row>14</xdr:row>
      <xdr:rowOff>9525</xdr:rowOff>
    </xdr:to>
    <xdr:sp macro="" textlink="">
      <xdr:nvSpPr>
        <xdr:cNvPr id="17015" name="Text Box 1655">
          <a:extLst>
            <a:ext uri="{FF2B5EF4-FFF2-40B4-BE49-F238E27FC236}">
              <a16:creationId xmlns:a16="http://schemas.microsoft.com/office/drawing/2014/main" id="{00000000-0008-0000-0000-000077420000}"/>
            </a:ext>
          </a:extLst>
        </xdr:cNvPr>
        <xdr:cNvSpPr txBox="1">
          <a:spLocks noChangeArrowheads="1"/>
        </xdr:cNvSpPr>
      </xdr:nvSpPr>
      <xdr:spPr bwMode="auto">
        <a:xfrm>
          <a:off x="759142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695325</xdr:rowOff>
    </xdr:from>
    <xdr:to>
      <xdr:col>19</xdr:col>
      <xdr:colOff>390525</xdr:colOff>
      <xdr:row>14</xdr:row>
      <xdr:rowOff>9525</xdr:rowOff>
    </xdr:to>
    <xdr:sp macro="" textlink="">
      <xdr:nvSpPr>
        <xdr:cNvPr id="17017" name="Text Box 1657">
          <a:extLst>
            <a:ext uri="{FF2B5EF4-FFF2-40B4-BE49-F238E27FC236}">
              <a16:creationId xmlns:a16="http://schemas.microsoft.com/office/drawing/2014/main" id="{00000000-0008-0000-0000-000079420000}"/>
            </a:ext>
          </a:extLst>
        </xdr:cNvPr>
        <xdr:cNvSpPr txBox="1">
          <a:spLocks noChangeArrowheads="1"/>
        </xdr:cNvSpPr>
      </xdr:nvSpPr>
      <xdr:spPr bwMode="auto">
        <a:xfrm>
          <a:off x="899160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9525</xdr:rowOff>
    </xdr:to>
    <xdr:sp macro="" textlink="">
      <xdr:nvSpPr>
        <xdr:cNvPr id="17019" name="Text Box 1659">
          <a:extLst>
            <a:ext uri="{FF2B5EF4-FFF2-40B4-BE49-F238E27FC236}">
              <a16:creationId xmlns:a16="http://schemas.microsoft.com/office/drawing/2014/main" id="{00000000-0008-0000-0000-00007B420000}"/>
            </a:ext>
          </a:extLst>
        </xdr:cNvPr>
        <xdr:cNvSpPr txBox="1">
          <a:spLocks noChangeArrowheads="1"/>
        </xdr:cNvSpPr>
      </xdr:nvSpPr>
      <xdr:spPr bwMode="auto">
        <a:xfrm>
          <a:off x="103917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1" name="Rectangle 1661">
          <a:extLst>
            <a:ext uri="{FF2B5EF4-FFF2-40B4-BE49-F238E27FC236}">
              <a16:creationId xmlns:a16="http://schemas.microsoft.com/office/drawing/2014/main" id="{00000000-0008-0000-0000-00007D420000}"/>
            </a:ext>
          </a:extLst>
        </xdr:cNvPr>
        <xdr:cNvSpPr>
          <a:spLocks noChangeArrowheads="1"/>
        </xdr:cNvSpPr>
      </xdr:nvSpPr>
      <xdr:spPr bwMode="auto">
        <a:xfrm>
          <a:off x="10391775" y="44767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22" name="Text Box 1662">
          <a:extLst>
            <a:ext uri="{FF2B5EF4-FFF2-40B4-BE49-F238E27FC236}">
              <a16:creationId xmlns:a16="http://schemas.microsoft.com/office/drawing/2014/main" id="{00000000-0008-0000-0000-00007E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3" name="Text Box 1663">
          <a:extLst>
            <a:ext uri="{FF2B5EF4-FFF2-40B4-BE49-F238E27FC236}">
              <a16:creationId xmlns:a16="http://schemas.microsoft.com/office/drawing/2014/main" id="{00000000-0008-0000-0000-00007F420000}"/>
            </a:ext>
          </a:extLst>
        </xdr:cNvPr>
        <xdr:cNvSpPr txBox="1">
          <a:spLocks noChangeArrowheads="1"/>
        </xdr:cNvSpPr>
      </xdr:nvSpPr>
      <xdr:spPr bwMode="auto">
        <a:xfrm>
          <a:off x="103917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4" name="Text Box 1664">
          <a:extLst>
            <a:ext uri="{FF2B5EF4-FFF2-40B4-BE49-F238E27FC236}">
              <a16:creationId xmlns:a16="http://schemas.microsoft.com/office/drawing/2014/main" id="{00000000-0008-0000-0000-000080420000}"/>
            </a:ext>
          </a:extLst>
        </xdr:cNvPr>
        <xdr:cNvSpPr txBox="1">
          <a:spLocks noChangeArrowheads="1"/>
        </xdr:cNvSpPr>
      </xdr:nvSpPr>
      <xdr:spPr bwMode="auto">
        <a:xfrm>
          <a:off x="103917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5" name="Text Box 1665">
          <a:extLst>
            <a:ext uri="{FF2B5EF4-FFF2-40B4-BE49-F238E27FC236}">
              <a16:creationId xmlns:a16="http://schemas.microsoft.com/office/drawing/2014/main" id="{00000000-0008-0000-0000-000081420000}"/>
            </a:ext>
          </a:extLst>
        </xdr:cNvPr>
        <xdr:cNvSpPr txBox="1">
          <a:spLocks noChangeArrowheads="1"/>
        </xdr:cNvSpPr>
      </xdr:nvSpPr>
      <xdr:spPr bwMode="auto">
        <a:xfrm>
          <a:off x="103917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6" name="Rectangle 1666">
          <a:extLst>
            <a:ext uri="{FF2B5EF4-FFF2-40B4-BE49-F238E27FC236}">
              <a16:creationId xmlns:a16="http://schemas.microsoft.com/office/drawing/2014/main" id="{00000000-0008-0000-0000-000082420000}"/>
            </a:ext>
          </a:extLst>
        </xdr:cNvPr>
        <xdr:cNvSpPr>
          <a:spLocks noChangeArrowheads="1"/>
        </xdr:cNvSpPr>
      </xdr:nvSpPr>
      <xdr:spPr bwMode="auto">
        <a:xfrm>
          <a:off x="103917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190500</xdr:rowOff>
    </xdr:from>
    <xdr:to>
      <xdr:col>22</xdr:col>
      <xdr:colOff>390525</xdr:colOff>
      <xdr:row>13</xdr:row>
      <xdr:rowOff>371475</xdr:rowOff>
    </xdr:to>
    <xdr:sp macro="" textlink="">
      <xdr:nvSpPr>
        <xdr:cNvPr id="17027" name="Text Box 1667">
          <a:extLst>
            <a:ext uri="{FF2B5EF4-FFF2-40B4-BE49-F238E27FC236}">
              <a16:creationId xmlns:a16="http://schemas.microsoft.com/office/drawing/2014/main" id="{00000000-0008-0000-0000-000083420000}"/>
            </a:ext>
          </a:extLst>
        </xdr:cNvPr>
        <xdr:cNvSpPr txBox="1">
          <a:spLocks noChangeArrowheads="1"/>
        </xdr:cNvSpPr>
      </xdr:nvSpPr>
      <xdr:spPr bwMode="auto">
        <a:xfrm>
          <a:off x="103917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28" name="Text Box 1668">
          <a:extLst>
            <a:ext uri="{FF2B5EF4-FFF2-40B4-BE49-F238E27FC236}">
              <a16:creationId xmlns:a16="http://schemas.microsoft.com/office/drawing/2014/main" id="{00000000-0008-0000-0000-000084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9" name="Rectangle 1669">
          <a:extLst>
            <a:ext uri="{FF2B5EF4-FFF2-40B4-BE49-F238E27FC236}">
              <a16:creationId xmlns:a16="http://schemas.microsoft.com/office/drawing/2014/main" id="{00000000-0008-0000-0000-000085420000}"/>
            </a:ext>
          </a:extLst>
        </xdr:cNvPr>
        <xdr:cNvSpPr>
          <a:spLocks noChangeArrowheads="1"/>
        </xdr:cNvSpPr>
      </xdr:nvSpPr>
      <xdr:spPr bwMode="auto">
        <a:xfrm>
          <a:off x="103917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30" name="Text Box 1670">
          <a:extLst>
            <a:ext uri="{FF2B5EF4-FFF2-40B4-BE49-F238E27FC236}">
              <a16:creationId xmlns:a16="http://schemas.microsoft.com/office/drawing/2014/main" id="{00000000-0008-0000-0000-000086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31" name="Rectangle 1671">
          <a:extLst>
            <a:ext uri="{FF2B5EF4-FFF2-40B4-BE49-F238E27FC236}">
              <a16:creationId xmlns:a16="http://schemas.microsoft.com/office/drawing/2014/main" id="{00000000-0008-0000-0000-000087420000}"/>
            </a:ext>
          </a:extLst>
        </xdr:cNvPr>
        <xdr:cNvSpPr>
          <a:spLocks noChangeArrowheads="1"/>
        </xdr:cNvSpPr>
      </xdr:nvSpPr>
      <xdr:spPr bwMode="auto">
        <a:xfrm>
          <a:off x="103917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32" name="Text Box 1672">
          <a:extLst>
            <a:ext uri="{FF2B5EF4-FFF2-40B4-BE49-F238E27FC236}">
              <a16:creationId xmlns:a16="http://schemas.microsoft.com/office/drawing/2014/main" id="{00000000-0008-0000-0000-000088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33" name="Rectangle 1673">
          <a:extLst>
            <a:ext uri="{FF2B5EF4-FFF2-40B4-BE49-F238E27FC236}">
              <a16:creationId xmlns:a16="http://schemas.microsoft.com/office/drawing/2014/main" id="{00000000-0008-0000-0000-000089420000}"/>
            </a:ext>
          </a:extLst>
        </xdr:cNvPr>
        <xdr:cNvSpPr>
          <a:spLocks noChangeArrowheads="1"/>
        </xdr:cNvSpPr>
      </xdr:nvSpPr>
      <xdr:spPr bwMode="auto">
        <a:xfrm>
          <a:off x="103917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34" name="Text Box 1674">
          <a:extLst>
            <a:ext uri="{FF2B5EF4-FFF2-40B4-BE49-F238E27FC236}">
              <a16:creationId xmlns:a16="http://schemas.microsoft.com/office/drawing/2014/main" id="{00000000-0008-0000-0000-00008A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9525</xdr:rowOff>
    </xdr:to>
    <xdr:sp macro="" textlink="">
      <xdr:nvSpPr>
        <xdr:cNvPr id="17040" name="Text Box 1680">
          <a:extLst>
            <a:ext uri="{FF2B5EF4-FFF2-40B4-BE49-F238E27FC236}">
              <a16:creationId xmlns:a16="http://schemas.microsoft.com/office/drawing/2014/main" id="{00000000-0008-0000-0000-000090420000}"/>
            </a:ext>
          </a:extLst>
        </xdr:cNvPr>
        <xdr:cNvSpPr txBox="1">
          <a:spLocks noChangeArrowheads="1"/>
        </xdr:cNvSpPr>
      </xdr:nvSpPr>
      <xdr:spPr bwMode="auto">
        <a:xfrm>
          <a:off x="103917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695325</xdr:rowOff>
    </xdr:from>
    <xdr:to>
      <xdr:col>25</xdr:col>
      <xdr:colOff>390525</xdr:colOff>
      <xdr:row>14</xdr:row>
      <xdr:rowOff>9525</xdr:rowOff>
    </xdr:to>
    <xdr:sp macro="" textlink="">
      <xdr:nvSpPr>
        <xdr:cNvPr id="17062" name="Text Box 1702">
          <a:extLst>
            <a:ext uri="{FF2B5EF4-FFF2-40B4-BE49-F238E27FC236}">
              <a16:creationId xmlns:a16="http://schemas.microsoft.com/office/drawing/2014/main" id="{00000000-0008-0000-0000-0000A6420000}"/>
            </a:ext>
          </a:extLst>
        </xdr:cNvPr>
        <xdr:cNvSpPr txBox="1">
          <a:spLocks noChangeArrowheads="1"/>
        </xdr:cNvSpPr>
      </xdr:nvSpPr>
      <xdr:spPr bwMode="auto">
        <a:xfrm>
          <a:off x="117919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17</xdr:row>
      <xdr:rowOff>19050</xdr:rowOff>
    </xdr:to>
    <xdr:sp macro="" textlink="">
      <xdr:nvSpPr>
        <xdr:cNvPr id="17066" name="Text Box 1706">
          <a:extLst>
            <a:ext uri="{FF2B5EF4-FFF2-40B4-BE49-F238E27FC236}">
              <a16:creationId xmlns:a16="http://schemas.microsoft.com/office/drawing/2014/main" id="{00000000-0008-0000-0000-0000AA420000}"/>
            </a:ext>
          </a:extLst>
        </xdr:cNvPr>
        <xdr:cNvSpPr txBox="1">
          <a:spLocks noChangeArrowheads="1"/>
        </xdr:cNvSpPr>
      </xdr:nvSpPr>
      <xdr:spPr bwMode="auto">
        <a:xfrm>
          <a:off x="5905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16</xdr:row>
      <xdr:rowOff>704850</xdr:rowOff>
    </xdr:to>
    <xdr:sp macro="" textlink="">
      <xdr:nvSpPr>
        <xdr:cNvPr id="17067" name="Rectangle 1707">
          <a:extLst>
            <a:ext uri="{FF2B5EF4-FFF2-40B4-BE49-F238E27FC236}">
              <a16:creationId xmlns:a16="http://schemas.microsoft.com/office/drawing/2014/main" id="{00000000-0008-0000-0000-0000AB420000}"/>
            </a:ext>
          </a:extLst>
        </xdr:cNvPr>
        <xdr:cNvSpPr>
          <a:spLocks noChangeArrowheads="1"/>
        </xdr:cNvSpPr>
      </xdr:nvSpPr>
      <xdr:spPr bwMode="auto">
        <a:xfrm>
          <a:off x="5905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190500</xdr:rowOff>
    </xdr:from>
    <xdr:to>
      <xdr:col>1</xdr:col>
      <xdr:colOff>390525</xdr:colOff>
      <xdr:row>16</xdr:row>
      <xdr:rowOff>371475</xdr:rowOff>
    </xdr:to>
    <xdr:sp macro="" textlink="">
      <xdr:nvSpPr>
        <xdr:cNvPr id="17068" name="Text Box 1708">
          <a:extLst>
            <a:ext uri="{FF2B5EF4-FFF2-40B4-BE49-F238E27FC236}">
              <a16:creationId xmlns:a16="http://schemas.microsoft.com/office/drawing/2014/main" id="{00000000-0008-0000-0000-0000AC420000}"/>
            </a:ext>
          </a:extLst>
        </xdr:cNvPr>
        <xdr:cNvSpPr txBox="1">
          <a:spLocks noChangeArrowheads="1"/>
        </xdr:cNvSpPr>
      </xdr:nvSpPr>
      <xdr:spPr bwMode="auto">
        <a:xfrm>
          <a:off x="5905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17</xdr:row>
      <xdr:rowOff>19050</xdr:rowOff>
    </xdr:to>
    <xdr:sp macro="" textlink="">
      <xdr:nvSpPr>
        <xdr:cNvPr id="17069" name="Text Box 1709">
          <a:extLst>
            <a:ext uri="{FF2B5EF4-FFF2-40B4-BE49-F238E27FC236}">
              <a16:creationId xmlns:a16="http://schemas.microsoft.com/office/drawing/2014/main" id="{00000000-0008-0000-0000-0000AD420000}"/>
            </a:ext>
          </a:extLst>
        </xdr:cNvPr>
        <xdr:cNvSpPr txBox="1">
          <a:spLocks noChangeArrowheads="1"/>
        </xdr:cNvSpPr>
      </xdr:nvSpPr>
      <xdr:spPr bwMode="auto">
        <a:xfrm>
          <a:off x="5905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071" name="Text Box 1711">
          <a:extLst>
            <a:ext uri="{FF2B5EF4-FFF2-40B4-BE49-F238E27FC236}">
              <a16:creationId xmlns:a16="http://schemas.microsoft.com/office/drawing/2014/main" id="{00000000-0008-0000-0000-0000AF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073" name="Text Box 1713">
          <a:extLst>
            <a:ext uri="{FF2B5EF4-FFF2-40B4-BE49-F238E27FC236}">
              <a16:creationId xmlns:a16="http://schemas.microsoft.com/office/drawing/2014/main" id="{00000000-0008-0000-0000-0000B142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075" name="Text Box 1715">
          <a:extLst>
            <a:ext uri="{FF2B5EF4-FFF2-40B4-BE49-F238E27FC236}">
              <a16:creationId xmlns:a16="http://schemas.microsoft.com/office/drawing/2014/main" id="{00000000-0008-0000-0000-0000B3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077" name="Text Box 1717">
          <a:extLst>
            <a:ext uri="{FF2B5EF4-FFF2-40B4-BE49-F238E27FC236}">
              <a16:creationId xmlns:a16="http://schemas.microsoft.com/office/drawing/2014/main" id="{00000000-0008-0000-0000-0000B5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079" name="Text Box 1719">
          <a:extLst>
            <a:ext uri="{FF2B5EF4-FFF2-40B4-BE49-F238E27FC236}">
              <a16:creationId xmlns:a16="http://schemas.microsoft.com/office/drawing/2014/main" id="{00000000-0008-0000-0000-0000B7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081" name="Text Box 1721">
          <a:extLst>
            <a:ext uri="{FF2B5EF4-FFF2-40B4-BE49-F238E27FC236}">
              <a16:creationId xmlns:a16="http://schemas.microsoft.com/office/drawing/2014/main" id="{00000000-0008-0000-0000-0000B942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083" name="Text Box 1723">
          <a:extLst>
            <a:ext uri="{FF2B5EF4-FFF2-40B4-BE49-F238E27FC236}">
              <a16:creationId xmlns:a16="http://schemas.microsoft.com/office/drawing/2014/main" id="{00000000-0008-0000-0000-0000BB42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085" name="Text Box 1725">
          <a:extLst>
            <a:ext uri="{FF2B5EF4-FFF2-40B4-BE49-F238E27FC236}">
              <a16:creationId xmlns:a16="http://schemas.microsoft.com/office/drawing/2014/main" id="{00000000-0008-0000-0000-0000BD42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087" name="Text Box 1727">
          <a:extLst>
            <a:ext uri="{FF2B5EF4-FFF2-40B4-BE49-F238E27FC236}">
              <a16:creationId xmlns:a16="http://schemas.microsoft.com/office/drawing/2014/main" id="{00000000-0008-0000-0000-0000BF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089" name="Text Box 1729">
          <a:extLst>
            <a:ext uri="{FF2B5EF4-FFF2-40B4-BE49-F238E27FC236}">
              <a16:creationId xmlns:a16="http://schemas.microsoft.com/office/drawing/2014/main" id="{00000000-0008-0000-0000-0000C1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16</xdr:row>
      <xdr:rowOff>704850</xdr:rowOff>
    </xdr:to>
    <xdr:sp macro="" textlink="">
      <xdr:nvSpPr>
        <xdr:cNvPr id="17090" name="Rectangle 1730">
          <a:extLst>
            <a:ext uri="{FF2B5EF4-FFF2-40B4-BE49-F238E27FC236}">
              <a16:creationId xmlns:a16="http://schemas.microsoft.com/office/drawing/2014/main" id="{00000000-0008-0000-0000-0000C2420000}"/>
            </a:ext>
          </a:extLst>
        </xdr:cNvPr>
        <xdr:cNvSpPr>
          <a:spLocks noChangeArrowheads="1"/>
        </xdr:cNvSpPr>
      </xdr:nvSpPr>
      <xdr:spPr bwMode="auto">
        <a:xfrm>
          <a:off x="19907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17091" name="Text Box 1731">
          <a:extLst>
            <a:ext uri="{FF2B5EF4-FFF2-40B4-BE49-F238E27FC236}">
              <a16:creationId xmlns:a16="http://schemas.microsoft.com/office/drawing/2014/main" id="{00000000-0008-0000-0000-0000C342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092" name="Text Box 1732">
          <a:extLst>
            <a:ext uri="{FF2B5EF4-FFF2-40B4-BE49-F238E27FC236}">
              <a16:creationId xmlns:a16="http://schemas.microsoft.com/office/drawing/2014/main" id="{00000000-0008-0000-0000-0000C4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094" name="Text Box 1734">
          <a:extLst>
            <a:ext uri="{FF2B5EF4-FFF2-40B4-BE49-F238E27FC236}">
              <a16:creationId xmlns:a16="http://schemas.microsoft.com/office/drawing/2014/main" id="{00000000-0008-0000-0000-0000C6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7095" name="Rectangle 1735">
          <a:extLst>
            <a:ext uri="{FF2B5EF4-FFF2-40B4-BE49-F238E27FC236}">
              <a16:creationId xmlns:a16="http://schemas.microsoft.com/office/drawing/2014/main" id="{00000000-0008-0000-0000-0000C742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096" name="Text Box 1736">
          <a:extLst>
            <a:ext uri="{FF2B5EF4-FFF2-40B4-BE49-F238E27FC236}">
              <a16:creationId xmlns:a16="http://schemas.microsoft.com/office/drawing/2014/main" id="{00000000-0008-0000-0000-0000C842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097" name="Text Box 1737">
          <a:extLst>
            <a:ext uri="{FF2B5EF4-FFF2-40B4-BE49-F238E27FC236}">
              <a16:creationId xmlns:a16="http://schemas.microsoft.com/office/drawing/2014/main" id="{00000000-0008-0000-0000-0000C9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099" name="Text Box 1739">
          <a:extLst>
            <a:ext uri="{FF2B5EF4-FFF2-40B4-BE49-F238E27FC236}">
              <a16:creationId xmlns:a16="http://schemas.microsoft.com/office/drawing/2014/main" id="{00000000-0008-0000-0000-0000CB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101" name="Text Box 1741">
          <a:extLst>
            <a:ext uri="{FF2B5EF4-FFF2-40B4-BE49-F238E27FC236}">
              <a16:creationId xmlns:a16="http://schemas.microsoft.com/office/drawing/2014/main" id="{00000000-0008-0000-0000-0000CD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03" name="Text Box 1743">
          <a:extLst>
            <a:ext uri="{FF2B5EF4-FFF2-40B4-BE49-F238E27FC236}">
              <a16:creationId xmlns:a16="http://schemas.microsoft.com/office/drawing/2014/main" id="{00000000-0008-0000-0000-0000CF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104" name="Rectangle 1744">
          <a:extLst>
            <a:ext uri="{FF2B5EF4-FFF2-40B4-BE49-F238E27FC236}">
              <a16:creationId xmlns:a16="http://schemas.microsoft.com/office/drawing/2014/main" id="{00000000-0008-0000-0000-0000D042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105" name="Text Box 1745">
          <a:extLst>
            <a:ext uri="{FF2B5EF4-FFF2-40B4-BE49-F238E27FC236}">
              <a16:creationId xmlns:a16="http://schemas.microsoft.com/office/drawing/2014/main" id="{00000000-0008-0000-0000-0000D142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06" name="Text Box 1746">
          <a:extLst>
            <a:ext uri="{FF2B5EF4-FFF2-40B4-BE49-F238E27FC236}">
              <a16:creationId xmlns:a16="http://schemas.microsoft.com/office/drawing/2014/main" id="{00000000-0008-0000-0000-0000D2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08" name="Text Box 1748">
          <a:extLst>
            <a:ext uri="{FF2B5EF4-FFF2-40B4-BE49-F238E27FC236}">
              <a16:creationId xmlns:a16="http://schemas.microsoft.com/office/drawing/2014/main" id="{00000000-0008-0000-0000-0000D442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110" name="Text Box 1750">
          <a:extLst>
            <a:ext uri="{FF2B5EF4-FFF2-40B4-BE49-F238E27FC236}">
              <a16:creationId xmlns:a16="http://schemas.microsoft.com/office/drawing/2014/main" id="{00000000-0008-0000-0000-0000D642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112" name="Text Box 1752">
          <a:extLst>
            <a:ext uri="{FF2B5EF4-FFF2-40B4-BE49-F238E27FC236}">
              <a16:creationId xmlns:a16="http://schemas.microsoft.com/office/drawing/2014/main" id="{00000000-0008-0000-0000-0000D8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16</xdr:row>
      <xdr:rowOff>704850</xdr:rowOff>
    </xdr:to>
    <xdr:sp macro="" textlink="">
      <xdr:nvSpPr>
        <xdr:cNvPr id="17113" name="Rectangle 1753">
          <a:extLst>
            <a:ext uri="{FF2B5EF4-FFF2-40B4-BE49-F238E27FC236}">
              <a16:creationId xmlns:a16="http://schemas.microsoft.com/office/drawing/2014/main" id="{00000000-0008-0000-0000-0000D9420000}"/>
            </a:ext>
          </a:extLst>
        </xdr:cNvPr>
        <xdr:cNvSpPr>
          <a:spLocks noChangeArrowheads="1"/>
        </xdr:cNvSpPr>
      </xdr:nvSpPr>
      <xdr:spPr bwMode="auto">
        <a:xfrm>
          <a:off x="19907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17114" name="Text Box 1754">
          <a:extLst>
            <a:ext uri="{FF2B5EF4-FFF2-40B4-BE49-F238E27FC236}">
              <a16:creationId xmlns:a16="http://schemas.microsoft.com/office/drawing/2014/main" id="{00000000-0008-0000-0000-0000DA42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115" name="Text Box 1755">
          <a:extLst>
            <a:ext uri="{FF2B5EF4-FFF2-40B4-BE49-F238E27FC236}">
              <a16:creationId xmlns:a16="http://schemas.microsoft.com/office/drawing/2014/main" id="{00000000-0008-0000-0000-0000DB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116" name="Text Box 1756">
          <a:extLst>
            <a:ext uri="{FF2B5EF4-FFF2-40B4-BE49-F238E27FC236}">
              <a16:creationId xmlns:a16="http://schemas.microsoft.com/office/drawing/2014/main" id="{00000000-0008-0000-0000-0000DC42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16</xdr:row>
      <xdr:rowOff>704850</xdr:rowOff>
    </xdr:to>
    <xdr:sp macro="" textlink="">
      <xdr:nvSpPr>
        <xdr:cNvPr id="17117" name="Rectangle 1757">
          <a:extLst>
            <a:ext uri="{FF2B5EF4-FFF2-40B4-BE49-F238E27FC236}">
              <a16:creationId xmlns:a16="http://schemas.microsoft.com/office/drawing/2014/main" id="{00000000-0008-0000-0000-0000DD420000}"/>
            </a:ext>
          </a:extLst>
        </xdr:cNvPr>
        <xdr:cNvSpPr>
          <a:spLocks noChangeArrowheads="1"/>
        </xdr:cNvSpPr>
      </xdr:nvSpPr>
      <xdr:spPr bwMode="auto">
        <a:xfrm>
          <a:off x="33909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17118" name="Text Box 1758">
          <a:extLst>
            <a:ext uri="{FF2B5EF4-FFF2-40B4-BE49-F238E27FC236}">
              <a16:creationId xmlns:a16="http://schemas.microsoft.com/office/drawing/2014/main" id="{00000000-0008-0000-0000-0000DE42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119" name="Text Box 1759">
          <a:extLst>
            <a:ext uri="{FF2B5EF4-FFF2-40B4-BE49-F238E27FC236}">
              <a16:creationId xmlns:a16="http://schemas.microsoft.com/office/drawing/2014/main" id="{00000000-0008-0000-0000-0000DF42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121" name="Text Box 1761">
          <a:extLst>
            <a:ext uri="{FF2B5EF4-FFF2-40B4-BE49-F238E27FC236}">
              <a16:creationId xmlns:a16="http://schemas.microsoft.com/office/drawing/2014/main" id="{00000000-0008-0000-0000-0000E1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7122" name="Rectangle 1762">
          <a:extLst>
            <a:ext uri="{FF2B5EF4-FFF2-40B4-BE49-F238E27FC236}">
              <a16:creationId xmlns:a16="http://schemas.microsoft.com/office/drawing/2014/main" id="{00000000-0008-0000-0000-0000E242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123" name="Text Box 1763">
          <a:extLst>
            <a:ext uri="{FF2B5EF4-FFF2-40B4-BE49-F238E27FC236}">
              <a16:creationId xmlns:a16="http://schemas.microsoft.com/office/drawing/2014/main" id="{00000000-0008-0000-0000-0000E342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124" name="Text Box 1764">
          <a:extLst>
            <a:ext uri="{FF2B5EF4-FFF2-40B4-BE49-F238E27FC236}">
              <a16:creationId xmlns:a16="http://schemas.microsoft.com/office/drawing/2014/main" id="{00000000-0008-0000-0000-0000E4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25" name="Text Box 1765">
          <a:extLst>
            <a:ext uri="{FF2B5EF4-FFF2-40B4-BE49-F238E27FC236}">
              <a16:creationId xmlns:a16="http://schemas.microsoft.com/office/drawing/2014/main" id="{00000000-0008-0000-0000-0000E5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126" name="Text Box 1766">
          <a:extLst>
            <a:ext uri="{FF2B5EF4-FFF2-40B4-BE49-F238E27FC236}">
              <a16:creationId xmlns:a16="http://schemas.microsoft.com/office/drawing/2014/main" id="{00000000-0008-0000-0000-0000E6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28" name="Text Box 1768">
          <a:extLst>
            <a:ext uri="{FF2B5EF4-FFF2-40B4-BE49-F238E27FC236}">
              <a16:creationId xmlns:a16="http://schemas.microsoft.com/office/drawing/2014/main" id="{00000000-0008-0000-0000-0000E8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129" name="Rectangle 1769">
          <a:extLst>
            <a:ext uri="{FF2B5EF4-FFF2-40B4-BE49-F238E27FC236}">
              <a16:creationId xmlns:a16="http://schemas.microsoft.com/office/drawing/2014/main" id="{00000000-0008-0000-0000-0000E942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130" name="Text Box 1770">
          <a:extLst>
            <a:ext uri="{FF2B5EF4-FFF2-40B4-BE49-F238E27FC236}">
              <a16:creationId xmlns:a16="http://schemas.microsoft.com/office/drawing/2014/main" id="{00000000-0008-0000-0000-0000EA42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31" name="Text Box 1771">
          <a:extLst>
            <a:ext uri="{FF2B5EF4-FFF2-40B4-BE49-F238E27FC236}">
              <a16:creationId xmlns:a16="http://schemas.microsoft.com/office/drawing/2014/main" id="{00000000-0008-0000-0000-0000EB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32" name="Text Box 1772">
          <a:extLst>
            <a:ext uri="{FF2B5EF4-FFF2-40B4-BE49-F238E27FC236}">
              <a16:creationId xmlns:a16="http://schemas.microsoft.com/office/drawing/2014/main" id="{00000000-0008-0000-0000-0000EC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133" name="Rectangle 1773">
          <a:extLst>
            <a:ext uri="{FF2B5EF4-FFF2-40B4-BE49-F238E27FC236}">
              <a16:creationId xmlns:a16="http://schemas.microsoft.com/office/drawing/2014/main" id="{00000000-0008-0000-0000-0000ED42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134" name="Text Box 1774">
          <a:extLst>
            <a:ext uri="{FF2B5EF4-FFF2-40B4-BE49-F238E27FC236}">
              <a16:creationId xmlns:a16="http://schemas.microsoft.com/office/drawing/2014/main" id="{00000000-0008-0000-0000-0000EE42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35" name="Text Box 1775">
          <a:extLst>
            <a:ext uri="{FF2B5EF4-FFF2-40B4-BE49-F238E27FC236}">
              <a16:creationId xmlns:a16="http://schemas.microsoft.com/office/drawing/2014/main" id="{00000000-0008-0000-0000-0000EF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136" name="Text Box 1776">
          <a:extLst>
            <a:ext uri="{FF2B5EF4-FFF2-40B4-BE49-F238E27FC236}">
              <a16:creationId xmlns:a16="http://schemas.microsoft.com/office/drawing/2014/main" id="{00000000-0008-0000-0000-0000F0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16</xdr:row>
      <xdr:rowOff>704850</xdr:rowOff>
    </xdr:to>
    <xdr:sp macro="" textlink="">
      <xdr:nvSpPr>
        <xdr:cNvPr id="17137" name="Rectangle 1777">
          <a:extLst>
            <a:ext uri="{FF2B5EF4-FFF2-40B4-BE49-F238E27FC236}">
              <a16:creationId xmlns:a16="http://schemas.microsoft.com/office/drawing/2014/main" id="{00000000-0008-0000-0000-0000F1420000}"/>
            </a:ext>
          </a:extLst>
        </xdr:cNvPr>
        <xdr:cNvSpPr>
          <a:spLocks noChangeArrowheads="1"/>
        </xdr:cNvSpPr>
      </xdr:nvSpPr>
      <xdr:spPr bwMode="auto">
        <a:xfrm>
          <a:off x="75914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17138" name="Text Box 1778">
          <a:extLst>
            <a:ext uri="{FF2B5EF4-FFF2-40B4-BE49-F238E27FC236}">
              <a16:creationId xmlns:a16="http://schemas.microsoft.com/office/drawing/2014/main" id="{00000000-0008-0000-0000-0000F242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139" name="Text Box 1779">
          <a:extLst>
            <a:ext uri="{FF2B5EF4-FFF2-40B4-BE49-F238E27FC236}">
              <a16:creationId xmlns:a16="http://schemas.microsoft.com/office/drawing/2014/main" id="{00000000-0008-0000-0000-0000F3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141" name="Text Box 1781">
          <a:extLst>
            <a:ext uri="{FF2B5EF4-FFF2-40B4-BE49-F238E27FC236}">
              <a16:creationId xmlns:a16="http://schemas.microsoft.com/office/drawing/2014/main" id="{00000000-0008-0000-0000-0000F542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16</xdr:row>
      <xdr:rowOff>704850</xdr:rowOff>
    </xdr:to>
    <xdr:sp macro="" textlink="">
      <xdr:nvSpPr>
        <xdr:cNvPr id="17142" name="Rectangle 1782">
          <a:extLst>
            <a:ext uri="{FF2B5EF4-FFF2-40B4-BE49-F238E27FC236}">
              <a16:creationId xmlns:a16="http://schemas.microsoft.com/office/drawing/2014/main" id="{00000000-0008-0000-0000-0000F6420000}"/>
            </a:ext>
          </a:extLst>
        </xdr:cNvPr>
        <xdr:cNvSpPr>
          <a:spLocks noChangeArrowheads="1"/>
        </xdr:cNvSpPr>
      </xdr:nvSpPr>
      <xdr:spPr bwMode="auto">
        <a:xfrm>
          <a:off x="89916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17143" name="Text Box 1783">
          <a:extLst>
            <a:ext uri="{FF2B5EF4-FFF2-40B4-BE49-F238E27FC236}">
              <a16:creationId xmlns:a16="http://schemas.microsoft.com/office/drawing/2014/main" id="{00000000-0008-0000-0000-0000F742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144" name="Text Box 1784">
          <a:extLst>
            <a:ext uri="{FF2B5EF4-FFF2-40B4-BE49-F238E27FC236}">
              <a16:creationId xmlns:a16="http://schemas.microsoft.com/office/drawing/2014/main" id="{00000000-0008-0000-0000-0000F842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46" name="Text Box 1786">
          <a:extLst>
            <a:ext uri="{FF2B5EF4-FFF2-40B4-BE49-F238E27FC236}">
              <a16:creationId xmlns:a16="http://schemas.microsoft.com/office/drawing/2014/main" id="{00000000-0008-0000-0000-0000FA42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148" name="Text Box 1788">
          <a:extLst>
            <a:ext uri="{FF2B5EF4-FFF2-40B4-BE49-F238E27FC236}">
              <a16:creationId xmlns:a16="http://schemas.microsoft.com/office/drawing/2014/main" id="{00000000-0008-0000-0000-0000FC42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50" name="Text Box 1790">
          <a:extLst>
            <a:ext uri="{FF2B5EF4-FFF2-40B4-BE49-F238E27FC236}">
              <a16:creationId xmlns:a16="http://schemas.microsoft.com/office/drawing/2014/main" id="{00000000-0008-0000-0000-0000FE42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7151" name="Rectangle 1791">
          <a:extLst>
            <a:ext uri="{FF2B5EF4-FFF2-40B4-BE49-F238E27FC236}">
              <a16:creationId xmlns:a16="http://schemas.microsoft.com/office/drawing/2014/main" id="{00000000-0008-0000-0000-0000FF42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152" name="Text Box 1792">
          <a:extLst>
            <a:ext uri="{FF2B5EF4-FFF2-40B4-BE49-F238E27FC236}">
              <a16:creationId xmlns:a16="http://schemas.microsoft.com/office/drawing/2014/main" id="{00000000-0008-0000-0000-000000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53" name="Text Box 1793">
          <a:extLst>
            <a:ext uri="{FF2B5EF4-FFF2-40B4-BE49-F238E27FC236}">
              <a16:creationId xmlns:a16="http://schemas.microsoft.com/office/drawing/2014/main" id="{00000000-0008-0000-0000-000001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55" name="Text Box 1795">
          <a:extLst>
            <a:ext uri="{FF2B5EF4-FFF2-40B4-BE49-F238E27FC236}">
              <a16:creationId xmlns:a16="http://schemas.microsoft.com/office/drawing/2014/main" id="{00000000-0008-0000-0000-000003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7156" name="Rectangle 1796">
          <a:extLst>
            <a:ext uri="{FF2B5EF4-FFF2-40B4-BE49-F238E27FC236}">
              <a16:creationId xmlns:a16="http://schemas.microsoft.com/office/drawing/2014/main" id="{00000000-0008-0000-0000-00000443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157" name="Text Box 1797">
          <a:extLst>
            <a:ext uri="{FF2B5EF4-FFF2-40B4-BE49-F238E27FC236}">
              <a16:creationId xmlns:a16="http://schemas.microsoft.com/office/drawing/2014/main" id="{00000000-0008-0000-0000-000005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58" name="Text Box 1798">
          <a:extLst>
            <a:ext uri="{FF2B5EF4-FFF2-40B4-BE49-F238E27FC236}">
              <a16:creationId xmlns:a16="http://schemas.microsoft.com/office/drawing/2014/main" id="{00000000-0008-0000-0000-000006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159" name="Text Box 1799">
          <a:extLst>
            <a:ext uri="{FF2B5EF4-FFF2-40B4-BE49-F238E27FC236}">
              <a16:creationId xmlns:a16="http://schemas.microsoft.com/office/drawing/2014/main" id="{00000000-0008-0000-0000-000007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16</xdr:row>
      <xdr:rowOff>704850</xdr:rowOff>
    </xdr:to>
    <xdr:sp macro="" textlink="">
      <xdr:nvSpPr>
        <xdr:cNvPr id="17160" name="Rectangle 1800">
          <a:extLst>
            <a:ext uri="{FF2B5EF4-FFF2-40B4-BE49-F238E27FC236}">
              <a16:creationId xmlns:a16="http://schemas.microsoft.com/office/drawing/2014/main" id="{00000000-0008-0000-0000-000008430000}"/>
            </a:ext>
          </a:extLst>
        </xdr:cNvPr>
        <xdr:cNvSpPr>
          <a:spLocks noChangeArrowheads="1"/>
        </xdr:cNvSpPr>
      </xdr:nvSpPr>
      <xdr:spPr bwMode="auto">
        <a:xfrm>
          <a:off x="117919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17161" name="Text Box 1801">
          <a:extLst>
            <a:ext uri="{FF2B5EF4-FFF2-40B4-BE49-F238E27FC236}">
              <a16:creationId xmlns:a16="http://schemas.microsoft.com/office/drawing/2014/main" id="{00000000-0008-0000-0000-00000943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162" name="Text Box 1802">
          <a:extLst>
            <a:ext uri="{FF2B5EF4-FFF2-40B4-BE49-F238E27FC236}">
              <a16:creationId xmlns:a16="http://schemas.microsoft.com/office/drawing/2014/main" id="{00000000-0008-0000-0000-00000A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7165" name="Text Box 1805">
          <a:extLst>
            <a:ext uri="{FF2B5EF4-FFF2-40B4-BE49-F238E27FC236}">
              <a16:creationId xmlns:a16="http://schemas.microsoft.com/office/drawing/2014/main" id="{00000000-0008-0000-0000-00000D43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7167" name="Text Box 1807">
          <a:extLst>
            <a:ext uri="{FF2B5EF4-FFF2-40B4-BE49-F238E27FC236}">
              <a16:creationId xmlns:a16="http://schemas.microsoft.com/office/drawing/2014/main" id="{00000000-0008-0000-0000-00000F43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7169" name="Text Box 1809">
          <a:extLst>
            <a:ext uri="{FF2B5EF4-FFF2-40B4-BE49-F238E27FC236}">
              <a16:creationId xmlns:a16="http://schemas.microsoft.com/office/drawing/2014/main" id="{00000000-0008-0000-0000-00001143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171" name="Text Box 1811">
          <a:extLst>
            <a:ext uri="{FF2B5EF4-FFF2-40B4-BE49-F238E27FC236}">
              <a16:creationId xmlns:a16="http://schemas.microsoft.com/office/drawing/2014/main" id="{00000000-0008-0000-0000-000013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7173" name="Text Box 1813">
          <a:extLst>
            <a:ext uri="{FF2B5EF4-FFF2-40B4-BE49-F238E27FC236}">
              <a16:creationId xmlns:a16="http://schemas.microsoft.com/office/drawing/2014/main" id="{00000000-0008-0000-0000-00001543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7175" name="Text Box 1815">
          <a:extLst>
            <a:ext uri="{FF2B5EF4-FFF2-40B4-BE49-F238E27FC236}">
              <a16:creationId xmlns:a16="http://schemas.microsoft.com/office/drawing/2014/main" id="{00000000-0008-0000-0000-00001743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177" name="Text Box 1817">
          <a:extLst>
            <a:ext uri="{FF2B5EF4-FFF2-40B4-BE49-F238E27FC236}">
              <a16:creationId xmlns:a16="http://schemas.microsoft.com/office/drawing/2014/main" id="{00000000-0008-0000-0000-000019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7179" name="Text Box 1819">
          <a:extLst>
            <a:ext uri="{FF2B5EF4-FFF2-40B4-BE49-F238E27FC236}">
              <a16:creationId xmlns:a16="http://schemas.microsoft.com/office/drawing/2014/main" id="{00000000-0008-0000-0000-00001B43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181" name="Text Box 1821">
          <a:extLst>
            <a:ext uri="{FF2B5EF4-FFF2-40B4-BE49-F238E27FC236}">
              <a16:creationId xmlns:a16="http://schemas.microsoft.com/office/drawing/2014/main" id="{00000000-0008-0000-0000-00001D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3" name="Rectangle 1823">
          <a:extLst>
            <a:ext uri="{FF2B5EF4-FFF2-40B4-BE49-F238E27FC236}">
              <a16:creationId xmlns:a16="http://schemas.microsoft.com/office/drawing/2014/main" id="{00000000-0008-0000-0000-00001F430000}"/>
            </a:ext>
          </a:extLst>
        </xdr:cNvPr>
        <xdr:cNvSpPr>
          <a:spLocks noChangeArrowheads="1"/>
        </xdr:cNvSpPr>
      </xdr:nvSpPr>
      <xdr:spPr bwMode="auto">
        <a:xfrm>
          <a:off x="4791075"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84" name="Text Box 1824">
          <a:extLst>
            <a:ext uri="{FF2B5EF4-FFF2-40B4-BE49-F238E27FC236}">
              <a16:creationId xmlns:a16="http://schemas.microsoft.com/office/drawing/2014/main" id="{00000000-0008-0000-0000-000020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5" name="Text Box 1825">
          <a:extLst>
            <a:ext uri="{FF2B5EF4-FFF2-40B4-BE49-F238E27FC236}">
              <a16:creationId xmlns:a16="http://schemas.microsoft.com/office/drawing/2014/main" id="{00000000-0008-0000-0000-000021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6" name="Text Box 1826">
          <a:extLst>
            <a:ext uri="{FF2B5EF4-FFF2-40B4-BE49-F238E27FC236}">
              <a16:creationId xmlns:a16="http://schemas.microsoft.com/office/drawing/2014/main" id="{00000000-0008-0000-0000-000022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7" name="Text Box 1827">
          <a:extLst>
            <a:ext uri="{FF2B5EF4-FFF2-40B4-BE49-F238E27FC236}">
              <a16:creationId xmlns:a16="http://schemas.microsoft.com/office/drawing/2014/main" id="{00000000-0008-0000-0000-000023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8" name="Rectangle 1828">
          <a:extLst>
            <a:ext uri="{FF2B5EF4-FFF2-40B4-BE49-F238E27FC236}">
              <a16:creationId xmlns:a16="http://schemas.microsoft.com/office/drawing/2014/main" id="{00000000-0008-0000-0000-000024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189" name="Text Box 1829">
          <a:extLst>
            <a:ext uri="{FF2B5EF4-FFF2-40B4-BE49-F238E27FC236}">
              <a16:creationId xmlns:a16="http://schemas.microsoft.com/office/drawing/2014/main" id="{00000000-0008-0000-0000-00002543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90" name="Text Box 1830">
          <a:extLst>
            <a:ext uri="{FF2B5EF4-FFF2-40B4-BE49-F238E27FC236}">
              <a16:creationId xmlns:a16="http://schemas.microsoft.com/office/drawing/2014/main" id="{00000000-0008-0000-0000-000026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91" name="Rectangle 1831">
          <a:extLst>
            <a:ext uri="{FF2B5EF4-FFF2-40B4-BE49-F238E27FC236}">
              <a16:creationId xmlns:a16="http://schemas.microsoft.com/office/drawing/2014/main" id="{00000000-0008-0000-0000-000027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92" name="Text Box 1832">
          <a:extLst>
            <a:ext uri="{FF2B5EF4-FFF2-40B4-BE49-F238E27FC236}">
              <a16:creationId xmlns:a16="http://schemas.microsoft.com/office/drawing/2014/main" id="{00000000-0008-0000-0000-000028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93" name="Rectangle 1833">
          <a:extLst>
            <a:ext uri="{FF2B5EF4-FFF2-40B4-BE49-F238E27FC236}">
              <a16:creationId xmlns:a16="http://schemas.microsoft.com/office/drawing/2014/main" id="{00000000-0008-0000-0000-000029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94" name="Text Box 1834">
          <a:extLst>
            <a:ext uri="{FF2B5EF4-FFF2-40B4-BE49-F238E27FC236}">
              <a16:creationId xmlns:a16="http://schemas.microsoft.com/office/drawing/2014/main" id="{00000000-0008-0000-0000-00002A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95" name="Rectangle 1835">
          <a:extLst>
            <a:ext uri="{FF2B5EF4-FFF2-40B4-BE49-F238E27FC236}">
              <a16:creationId xmlns:a16="http://schemas.microsoft.com/office/drawing/2014/main" id="{00000000-0008-0000-0000-00002B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96" name="Text Box 1836">
          <a:extLst>
            <a:ext uri="{FF2B5EF4-FFF2-40B4-BE49-F238E27FC236}">
              <a16:creationId xmlns:a16="http://schemas.microsoft.com/office/drawing/2014/main" id="{00000000-0008-0000-0000-00002C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200" name="Text Box 1840">
          <a:extLst>
            <a:ext uri="{FF2B5EF4-FFF2-40B4-BE49-F238E27FC236}">
              <a16:creationId xmlns:a16="http://schemas.microsoft.com/office/drawing/2014/main" id="{00000000-0008-0000-0000-000030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2" name="Rectangle 1842">
          <a:extLst>
            <a:ext uri="{FF2B5EF4-FFF2-40B4-BE49-F238E27FC236}">
              <a16:creationId xmlns:a16="http://schemas.microsoft.com/office/drawing/2014/main" id="{00000000-0008-0000-0000-000032430000}"/>
            </a:ext>
          </a:extLst>
        </xdr:cNvPr>
        <xdr:cNvSpPr>
          <a:spLocks noChangeArrowheads="1"/>
        </xdr:cNvSpPr>
      </xdr:nvSpPr>
      <xdr:spPr bwMode="auto">
        <a:xfrm>
          <a:off x="6191250"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03" name="Text Box 1843">
          <a:extLst>
            <a:ext uri="{FF2B5EF4-FFF2-40B4-BE49-F238E27FC236}">
              <a16:creationId xmlns:a16="http://schemas.microsoft.com/office/drawing/2014/main" id="{00000000-0008-0000-0000-000033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4" name="Text Box 1844">
          <a:extLst>
            <a:ext uri="{FF2B5EF4-FFF2-40B4-BE49-F238E27FC236}">
              <a16:creationId xmlns:a16="http://schemas.microsoft.com/office/drawing/2014/main" id="{00000000-0008-0000-0000-000034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5" name="Text Box 1845">
          <a:extLst>
            <a:ext uri="{FF2B5EF4-FFF2-40B4-BE49-F238E27FC236}">
              <a16:creationId xmlns:a16="http://schemas.microsoft.com/office/drawing/2014/main" id="{00000000-0008-0000-0000-000035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6" name="Text Box 1846">
          <a:extLst>
            <a:ext uri="{FF2B5EF4-FFF2-40B4-BE49-F238E27FC236}">
              <a16:creationId xmlns:a16="http://schemas.microsoft.com/office/drawing/2014/main" id="{00000000-0008-0000-0000-000036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7" name="Rectangle 1847">
          <a:extLst>
            <a:ext uri="{FF2B5EF4-FFF2-40B4-BE49-F238E27FC236}">
              <a16:creationId xmlns:a16="http://schemas.microsoft.com/office/drawing/2014/main" id="{00000000-0008-0000-0000-00003743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208" name="Text Box 1848">
          <a:extLst>
            <a:ext uri="{FF2B5EF4-FFF2-40B4-BE49-F238E27FC236}">
              <a16:creationId xmlns:a16="http://schemas.microsoft.com/office/drawing/2014/main" id="{00000000-0008-0000-0000-00003843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09" name="Text Box 1849">
          <a:extLst>
            <a:ext uri="{FF2B5EF4-FFF2-40B4-BE49-F238E27FC236}">
              <a16:creationId xmlns:a16="http://schemas.microsoft.com/office/drawing/2014/main" id="{00000000-0008-0000-0000-000039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10" name="Rectangle 1850">
          <a:extLst>
            <a:ext uri="{FF2B5EF4-FFF2-40B4-BE49-F238E27FC236}">
              <a16:creationId xmlns:a16="http://schemas.microsoft.com/office/drawing/2014/main" id="{00000000-0008-0000-0000-00003A43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11" name="Text Box 1851">
          <a:extLst>
            <a:ext uri="{FF2B5EF4-FFF2-40B4-BE49-F238E27FC236}">
              <a16:creationId xmlns:a16="http://schemas.microsoft.com/office/drawing/2014/main" id="{00000000-0008-0000-0000-00003B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12" name="Rectangle 1852">
          <a:extLst>
            <a:ext uri="{FF2B5EF4-FFF2-40B4-BE49-F238E27FC236}">
              <a16:creationId xmlns:a16="http://schemas.microsoft.com/office/drawing/2014/main" id="{00000000-0008-0000-0000-00003C43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13" name="Text Box 1853">
          <a:extLst>
            <a:ext uri="{FF2B5EF4-FFF2-40B4-BE49-F238E27FC236}">
              <a16:creationId xmlns:a16="http://schemas.microsoft.com/office/drawing/2014/main" id="{00000000-0008-0000-0000-00003D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14" name="Rectangle 1854">
          <a:extLst>
            <a:ext uri="{FF2B5EF4-FFF2-40B4-BE49-F238E27FC236}">
              <a16:creationId xmlns:a16="http://schemas.microsoft.com/office/drawing/2014/main" id="{00000000-0008-0000-0000-00003E43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15" name="Text Box 1855">
          <a:extLst>
            <a:ext uri="{FF2B5EF4-FFF2-40B4-BE49-F238E27FC236}">
              <a16:creationId xmlns:a16="http://schemas.microsoft.com/office/drawing/2014/main" id="{00000000-0008-0000-0000-00003F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7217" name="Text Box 1857">
          <a:extLst>
            <a:ext uri="{FF2B5EF4-FFF2-40B4-BE49-F238E27FC236}">
              <a16:creationId xmlns:a16="http://schemas.microsoft.com/office/drawing/2014/main" id="{00000000-0008-0000-0000-00004143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7221" name="Text Box 1861">
          <a:extLst>
            <a:ext uri="{FF2B5EF4-FFF2-40B4-BE49-F238E27FC236}">
              <a16:creationId xmlns:a16="http://schemas.microsoft.com/office/drawing/2014/main" id="{00000000-0008-0000-0000-00004543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7226" name="Text Box 1866">
          <a:extLst>
            <a:ext uri="{FF2B5EF4-FFF2-40B4-BE49-F238E27FC236}">
              <a16:creationId xmlns:a16="http://schemas.microsoft.com/office/drawing/2014/main" id="{00000000-0008-0000-0000-00004A43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231" name="Text Box 1871">
          <a:extLst>
            <a:ext uri="{FF2B5EF4-FFF2-40B4-BE49-F238E27FC236}">
              <a16:creationId xmlns:a16="http://schemas.microsoft.com/office/drawing/2014/main" id="{00000000-0008-0000-0000-00004F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7237" name="Text Box 1877">
          <a:extLst>
            <a:ext uri="{FF2B5EF4-FFF2-40B4-BE49-F238E27FC236}">
              <a16:creationId xmlns:a16="http://schemas.microsoft.com/office/drawing/2014/main" id="{00000000-0008-0000-0000-00005543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7239" name="Text Box 1879">
          <a:extLst>
            <a:ext uri="{FF2B5EF4-FFF2-40B4-BE49-F238E27FC236}">
              <a16:creationId xmlns:a16="http://schemas.microsoft.com/office/drawing/2014/main" id="{00000000-0008-0000-0000-00005743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241" name="Text Box 1881">
          <a:extLst>
            <a:ext uri="{FF2B5EF4-FFF2-40B4-BE49-F238E27FC236}">
              <a16:creationId xmlns:a16="http://schemas.microsoft.com/office/drawing/2014/main" id="{00000000-0008-0000-0000-000059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3" name="Rectangle 1883">
          <a:extLst>
            <a:ext uri="{FF2B5EF4-FFF2-40B4-BE49-F238E27FC236}">
              <a16:creationId xmlns:a16="http://schemas.microsoft.com/office/drawing/2014/main" id="{00000000-0008-0000-0000-00005B430000}"/>
            </a:ext>
          </a:extLst>
        </xdr:cNvPr>
        <xdr:cNvSpPr>
          <a:spLocks noChangeArrowheads="1"/>
        </xdr:cNvSpPr>
      </xdr:nvSpPr>
      <xdr:spPr bwMode="auto">
        <a:xfrm>
          <a:off x="10391775"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44" name="Text Box 1884">
          <a:extLst>
            <a:ext uri="{FF2B5EF4-FFF2-40B4-BE49-F238E27FC236}">
              <a16:creationId xmlns:a16="http://schemas.microsoft.com/office/drawing/2014/main" id="{00000000-0008-0000-0000-00005C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5" name="Text Box 1885">
          <a:extLst>
            <a:ext uri="{FF2B5EF4-FFF2-40B4-BE49-F238E27FC236}">
              <a16:creationId xmlns:a16="http://schemas.microsoft.com/office/drawing/2014/main" id="{00000000-0008-0000-0000-00005D43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6" name="Text Box 1886">
          <a:extLst>
            <a:ext uri="{FF2B5EF4-FFF2-40B4-BE49-F238E27FC236}">
              <a16:creationId xmlns:a16="http://schemas.microsoft.com/office/drawing/2014/main" id="{00000000-0008-0000-0000-00005E43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7" name="Text Box 1887">
          <a:extLst>
            <a:ext uri="{FF2B5EF4-FFF2-40B4-BE49-F238E27FC236}">
              <a16:creationId xmlns:a16="http://schemas.microsoft.com/office/drawing/2014/main" id="{00000000-0008-0000-0000-00005F43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8" name="Rectangle 1888">
          <a:extLst>
            <a:ext uri="{FF2B5EF4-FFF2-40B4-BE49-F238E27FC236}">
              <a16:creationId xmlns:a16="http://schemas.microsoft.com/office/drawing/2014/main" id="{00000000-0008-0000-0000-00006043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249" name="Text Box 1889">
          <a:extLst>
            <a:ext uri="{FF2B5EF4-FFF2-40B4-BE49-F238E27FC236}">
              <a16:creationId xmlns:a16="http://schemas.microsoft.com/office/drawing/2014/main" id="{00000000-0008-0000-0000-000061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50" name="Text Box 1890">
          <a:extLst>
            <a:ext uri="{FF2B5EF4-FFF2-40B4-BE49-F238E27FC236}">
              <a16:creationId xmlns:a16="http://schemas.microsoft.com/office/drawing/2014/main" id="{00000000-0008-0000-0000-000062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51" name="Rectangle 1891">
          <a:extLst>
            <a:ext uri="{FF2B5EF4-FFF2-40B4-BE49-F238E27FC236}">
              <a16:creationId xmlns:a16="http://schemas.microsoft.com/office/drawing/2014/main" id="{00000000-0008-0000-0000-00006343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52" name="Text Box 1892">
          <a:extLst>
            <a:ext uri="{FF2B5EF4-FFF2-40B4-BE49-F238E27FC236}">
              <a16:creationId xmlns:a16="http://schemas.microsoft.com/office/drawing/2014/main" id="{00000000-0008-0000-0000-000064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53" name="Rectangle 1893">
          <a:extLst>
            <a:ext uri="{FF2B5EF4-FFF2-40B4-BE49-F238E27FC236}">
              <a16:creationId xmlns:a16="http://schemas.microsoft.com/office/drawing/2014/main" id="{00000000-0008-0000-0000-00006543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54" name="Text Box 1894">
          <a:extLst>
            <a:ext uri="{FF2B5EF4-FFF2-40B4-BE49-F238E27FC236}">
              <a16:creationId xmlns:a16="http://schemas.microsoft.com/office/drawing/2014/main" id="{00000000-0008-0000-0000-000066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55" name="Rectangle 1895">
          <a:extLst>
            <a:ext uri="{FF2B5EF4-FFF2-40B4-BE49-F238E27FC236}">
              <a16:creationId xmlns:a16="http://schemas.microsoft.com/office/drawing/2014/main" id="{00000000-0008-0000-0000-00006743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56" name="Text Box 1896">
          <a:extLst>
            <a:ext uri="{FF2B5EF4-FFF2-40B4-BE49-F238E27FC236}">
              <a16:creationId xmlns:a16="http://schemas.microsoft.com/office/drawing/2014/main" id="{00000000-0008-0000-0000-000068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262" name="Text Box 1902">
          <a:extLst>
            <a:ext uri="{FF2B5EF4-FFF2-40B4-BE49-F238E27FC236}">
              <a16:creationId xmlns:a16="http://schemas.microsoft.com/office/drawing/2014/main" id="{00000000-0008-0000-0000-00006E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7283" name="Text Box 1923">
          <a:extLst>
            <a:ext uri="{FF2B5EF4-FFF2-40B4-BE49-F238E27FC236}">
              <a16:creationId xmlns:a16="http://schemas.microsoft.com/office/drawing/2014/main" id="{00000000-0008-0000-0000-00008343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287" name="Text Box 1927">
          <a:extLst>
            <a:ext uri="{FF2B5EF4-FFF2-40B4-BE49-F238E27FC236}">
              <a16:creationId xmlns:a16="http://schemas.microsoft.com/office/drawing/2014/main" id="{00000000-0008-0000-0000-00008743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289" name="Text Box 1929">
          <a:extLst>
            <a:ext uri="{FF2B5EF4-FFF2-40B4-BE49-F238E27FC236}">
              <a16:creationId xmlns:a16="http://schemas.microsoft.com/office/drawing/2014/main" id="{00000000-0008-0000-0000-000089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291" name="Text Box 1931">
          <a:extLst>
            <a:ext uri="{FF2B5EF4-FFF2-40B4-BE49-F238E27FC236}">
              <a16:creationId xmlns:a16="http://schemas.microsoft.com/office/drawing/2014/main" id="{00000000-0008-0000-0000-00008B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293" name="Text Box 1933">
          <a:extLst>
            <a:ext uri="{FF2B5EF4-FFF2-40B4-BE49-F238E27FC236}">
              <a16:creationId xmlns:a16="http://schemas.microsoft.com/office/drawing/2014/main" id="{00000000-0008-0000-0000-00008D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295" name="Text Box 1935">
          <a:extLst>
            <a:ext uri="{FF2B5EF4-FFF2-40B4-BE49-F238E27FC236}">
              <a16:creationId xmlns:a16="http://schemas.microsoft.com/office/drawing/2014/main" id="{00000000-0008-0000-0000-00008F43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297" name="Text Box 1937">
          <a:extLst>
            <a:ext uri="{FF2B5EF4-FFF2-40B4-BE49-F238E27FC236}">
              <a16:creationId xmlns:a16="http://schemas.microsoft.com/office/drawing/2014/main" id="{00000000-0008-0000-0000-000091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299" name="Text Box 1939">
          <a:extLst>
            <a:ext uri="{FF2B5EF4-FFF2-40B4-BE49-F238E27FC236}">
              <a16:creationId xmlns:a16="http://schemas.microsoft.com/office/drawing/2014/main" id="{00000000-0008-0000-0000-000093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01" name="Text Box 1941">
          <a:extLst>
            <a:ext uri="{FF2B5EF4-FFF2-40B4-BE49-F238E27FC236}">
              <a16:creationId xmlns:a16="http://schemas.microsoft.com/office/drawing/2014/main" id="{00000000-0008-0000-0000-000095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303" name="Text Box 1943">
          <a:extLst>
            <a:ext uri="{FF2B5EF4-FFF2-40B4-BE49-F238E27FC236}">
              <a16:creationId xmlns:a16="http://schemas.microsoft.com/office/drawing/2014/main" id="{00000000-0008-0000-0000-000097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7304" name="Rectangle 1944">
          <a:extLst>
            <a:ext uri="{FF2B5EF4-FFF2-40B4-BE49-F238E27FC236}">
              <a16:creationId xmlns:a16="http://schemas.microsoft.com/office/drawing/2014/main" id="{00000000-0008-0000-0000-00009843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305" name="Text Box 1945">
          <a:extLst>
            <a:ext uri="{FF2B5EF4-FFF2-40B4-BE49-F238E27FC236}">
              <a16:creationId xmlns:a16="http://schemas.microsoft.com/office/drawing/2014/main" id="{00000000-0008-0000-0000-00009943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306" name="Text Box 1946">
          <a:extLst>
            <a:ext uri="{FF2B5EF4-FFF2-40B4-BE49-F238E27FC236}">
              <a16:creationId xmlns:a16="http://schemas.microsoft.com/office/drawing/2014/main" id="{00000000-0008-0000-0000-00009A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08" name="Text Box 1948">
          <a:extLst>
            <a:ext uri="{FF2B5EF4-FFF2-40B4-BE49-F238E27FC236}">
              <a16:creationId xmlns:a16="http://schemas.microsoft.com/office/drawing/2014/main" id="{00000000-0008-0000-0000-00009C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310" name="Text Box 1950">
          <a:extLst>
            <a:ext uri="{FF2B5EF4-FFF2-40B4-BE49-F238E27FC236}">
              <a16:creationId xmlns:a16="http://schemas.microsoft.com/office/drawing/2014/main" id="{00000000-0008-0000-0000-00009E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12" name="Text Box 1952">
          <a:extLst>
            <a:ext uri="{FF2B5EF4-FFF2-40B4-BE49-F238E27FC236}">
              <a16:creationId xmlns:a16="http://schemas.microsoft.com/office/drawing/2014/main" id="{00000000-0008-0000-0000-0000A0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313" name="Rectangle 1953">
          <a:extLst>
            <a:ext uri="{FF2B5EF4-FFF2-40B4-BE49-F238E27FC236}">
              <a16:creationId xmlns:a16="http://schemas.microsoft.com/office/drawing/2014/main" id="{00000000-0008-0000-0000-0000A143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314" name="Text Box 1954">
          <a:extLst>
            <a:ext uri="{FF2B5EF4-FFF2-40B4-BE49-F238E27FC236}">
              <a16:creationId xmlns:a16="http://schemas.microsoft.com/office/drawing/2014/main" id="{00000000-0008-0000-0000-0000A243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15" name="Text Box 1955">
          <a:extLst>
            <a:ext uri="{FF2B5EF4-FFF2-40B4-BE49-F238E27FC236}">
              <a16:creationId xmlns:a16="http://schemas.microsoft.com/office/drawing/2014/main" id="{00000000-0008-0000-0000-0000A3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17" name="Text Box 1957">
          <a:extLst>
            <a:ext uri="{FF2B5EF4-FFF2-40B4-BE49-F238E27FC236}">
              <a16:creationId xmlns:a16="http://schemas.microsoft.com/office/drawing/2014/main" id="{00000000-0008-0000-0000-0000A5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319" name="Text Box 1959">
          <a:extLst>
            <a:ext uri="{FF2B5EF4-FFF2-40B4-BE49-F238E27FC236}">
              <a16:creationId xmlns:a16="http://schemas.microsoft.com/office/drawing/2014/main" id="{00000000-0008-0000-0000-0000A7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321" name="Text Box 1961">
          <a:extLst>
            <a:ext uri="{FF2B5EF4-FFF2-40B4-BE49-F238E27FC236}">
              <a16:creationId xmlns:a16="http://schemas.microsoft.com/office/drawing/2014/main" id="{00000000-0008-0000-0000-0000A943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16</xdr:row>
      <xdr:rowOff>704850</xdr:rowOff>
    </xdr:to>
    <xdr:sp macro="" textlink="">
      <xdr:nvSpPr>
        <xdr:cNvPr id="17322" name="Rectangle 1962">
          <a:extLst>
            <a:ext uri="{FF2B5EF4-FFF2-40B4-BE49-F238E27FC236}">
              <a16:creationId xmlns:a16="http://schemas.microsoft.com/office/drawing/2014/main" id="{00000000-0008-0000-0000-0000AA430000}"/>
            </a:ext>
          </a:extLst>
        </xdr:cNvPr>
        <xdr:cNvSpPr>
          <a:spLocks noChangeArrowheads="1"/>
        </xdr:cNvSpPr>
      </xdr:nvSpPr>
      <xdr:spPr bwMode="auto">
        <a:xfrm>
          <a:off x="33909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17323" name="Text Box 1963">
          <a:extLst>
            <a:ext uri="{FF2B5EF4-FFF2-40B4-BE49-F238E27FC236}">
              <a16:creationId xmlns:a16="http://schemas.microsoft.com/office/drawing/2014/main" id="{00000000-0008-0000-0000-0000AB43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324" name="Text Box 1964">
          <a:extLst>
            <a:ext uri="{FF2B5EF4-FFF2-40B4-BE49-F238E27FC236}">
              <a16:creationId xmlns:a16="http://schemas.microsoft.com/office/drawing/2014/main" id="{00000000-0008-0000-0000-0000AC43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326" name="Text Box 1966">
          <a:extLst>
            <a:ext uri="{FF2B5EF4-FFF2-40B4-BE49-F238E27FC236}">
              <a16:creationId xmlns:a16="http://schemas.microsoft.com/office/drawing/2014/main" id="{00000000-0008-0000-0000-0000AE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7327" name="Rectangle 1967">
          <a:extLst>
            <a:ext uri="{FF2B5EF4-FFF2-40B4-BE49-F238E27FC236}">
              <a16:creationId xmlns:a16="http://schemas.microsoft.com/office/drawing/2014/main" id="{00000000-0008-0000-0000-0000AF43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328" name="Text Box 1968">
          <a:extLst>
            <a:ext uri="{FF2B5EF4-FFF2-40B4-BE49-F238E27FC236}">
              <a16:creationId xmlns:a16="http://schemas.microsoft.com/office/drawing/2014/main" id="{00000000-0008-0000-0000-0000B043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329" name="Text Box 1969">
          <a:extLst>
            <a:ext uri="{FF2B5EF4-FFF2-40B4-BE49-F238E27FC236}">
              <a16:creationId xmlns:a16="http://schemas.microsoft.com/office/drawing/2014/main" id="{00000000-0008-0000-0000-0000B1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30" name="Text Box 1970">
          <a:extLst>
            <a:ext uri="{FF2B5EF4-FFF2-40B4-BE49-F238E27FC236}">
              <a16:creationId xmlns:a16="http://schemas.microsoft.com/office/drawing/2014/main" id="{00000000-0008-0000-0000-0000B2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331" name="Text Box 1971">
          <a:extLst>
            <a:ext uri="{FF2B5EF4-FFF2-40B4-BE49-F238E27FC236}">
              <a16:creationId xmlns:a16="http://schemas.microsoft.com/office/drawing/2014/main" id="{00000000-0008-0000-0000-0000B3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33" name="Text Box 1973">
          <a:extLst>
            <a:ext uri="{FF2B5EF4-FFF2-40B4-BE49-F238E27FC236}">
              <a16:creationId xmlns:a16="http://schemas.microsoft.com/office/drawing/2014/main" id="{00000000-0008-0000-0000-0000B5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334" name="Rectangle 1974">
          <a:extLst>
            <a:ext uri="{FF2B5EF4-FFF2-40B4-BE49-F238E27FC236}">
              <a16:creationId xmlns:a16="http://schemas.microsoft.com/office/drawing/2014/main" id="{00000000-0008-0000-0000-0000B643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335" name="Text Box 1975">
          <a:extLst>
            <a:ext uri="{FF2B5EF4-FFF2-40B4-BE49-F238E27FC236}">
              <a16:creationId xmlns:a16="http://schemas.microsoft.com/office/drawing/2014/main" id="{00000000-0008-0000-0000-0000B743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36" name="Text Box 1976">
          <a:extLst>
            <a:ext uri="{FF2B5EF4-FFF2-40B4-BE49-F238E27FC236}">
              <a16:creationId xmlns:a16="http://schemas.microsoft.com/office/drawing/2014/main" id="{00000000-0008-0000-0000-0000B8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37" name="Text Box 1977">
          <a:extLst>
            <a:ext uri="{FF2B5EF4-FFF2-40B4-BE49-F238E27FC236}">
              <a16:creationId xmlns:a16="http://schemas.microsoft.com/office/drawing/2014/main" id="{00000000-0008-0000-0000-0000B9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338" name="Rectangle 1978">
          <a:extLst>
            <a:ext uri="{FF2B5EF4-FFF2-40B4-BE49-F238E27FC236}">
              <a16:creationId xmlns:a16="http://schemas.microsoft.com/office/drawing/2014/main" id="{00000000-0008-0000-0000-0000BA43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339" name="Text Box 1979">
          <a:extLst>
            <a:ext uri="{FF2B5EF4-FFF2-40B4-BE49-F238E27FC236}">
              <a16:creationId xmlns:a16="http://schemas.microsoft.com/office/drawing/2014/main" id="{00000000-0008-0000-0000-0000BB43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40" name="Text Box 1980">
          <a:extLst>
            <a:ext uri="{FF2B5EF4-FFF2-40B4-BE49-F238E27FC236}">
              <a16:creationId xmlns:a16="http://schemas.microsoft.com/office/drawing/2014/main" id="{00000000-0008-0000-0000-0000BC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341" name="Text Box 1981">
          <a:extLst>
            <a:ext uri="{FF2B5EF4-FFF2-40B4-BE49-F238E27FC236}">
              <a16:creationId xmlns:a16="http://schemas.microsoft.com/office/drawing/2014/main" id="{00000000-0008-0000-0000-0000BD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16</xdr:row>
      <xdr:rowOff>704850</xdr:rowOff>
    </xdr:to>
    <xdr:sp macro="" textlink="">
      <xdr:nvSpPr>
        <xdr:cNvPr id="17342" name="Rectangle 1982">
          <a:extLst>
            <a:ext uri="{FF2B5EF4-FFF2-40B4-BE49-F238E27FC236}">
              <a16:creationId xmlns:a16="http://schemas.microsoft.com/office/drawing/2014/main" id="{00000000-0008-0000-0000-0000BE430000}"/>
            </a:ext>
          </a:extLst>
        </xdr:cNvPr>
        <xdr:cNvSpPr>
          <a:spLocks noChangeArrowheads="1"/>
        </xdr:cNvSpPr>
      </xdr:nvSpPr>
      <xdr:spPr bwMode="auto">
        <a:xfrm>
          <a:off x="75914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17343" name="Text Box 1983">
          <a:extLst>
            <a:ext uri="{FF2B5EF4-FFF2-40B4-BE49-F238E27FC236}">
              <a16:creationId xmlns:a16="http://schemas.microsoft.com/office/drawing/2014/main" id="{00000000-0008-0000-0000-0000BF43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344" name="Text Box 1984">
          <a:extLst>
            <a:ext uri="{FF2B5EF4-FFF2-40B4-BE49-F238E27FC236}">
              <a16:creationId xmlns:a16="http://schemas.microsoft.com/office/drawing/2014/main" id="{00000000-0008-0000-0000-0000C0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346" name="Text Box 1986">
          <a:extLst>
            <a:ext uri="{FF2B5EF4-FFF2-40B4-BE49-F238E27FC236}">
              <a16:creationId xmlns:a16="http://schemas.microsoft.com/office/drawing/2014/main" id="{00000000-0008-0000-0000-0000C243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16</xdr:row>
      <xdr:rowOff>704850</xdr:rowOff>
    </xdr:to>
    <xdr:sp macro="" textlink="">
      <xdr:nvSpPr>
        <xdr:cNvPr id="17347" name="Rectangle 1987">
          <a:extLst>
            <a:ext uri="{FF2B5EF4-FFF2-40B4-BE49-F238E27FC236}">
              <a16:creationId xmlns:a16="http://schemas.microsoft.com/office/drawing/2014/main" id="{00000000-0008-0000-0000-0000C3430000}"/>
            </a:ext>
          </a:extLst>
        </xdr:cNvPr>
        <xdr:cNvSpPr>
          <a:spLocks noChangeArrowheads="1"/>
        </xdr:cNvSpPr>
      </xdr:nvSpPr>
      <xdr:spPr bwMode="auto">
        <a:xfrm>
          <a:off x="89916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17348" name="Text Box 1988">
          <a:extLst>
            <a:ext uri="{FF2B5EF4-FFF2-40B4-BE49-F238E27FC236}">
              <a16:creationId xmlns:a16="http://schemas.microsoft.com/office/drawing/2014/main" id="{00000000-0008-0000-0000-0000C443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349" name="Text Box 1989">
          <a:extLst>
            <a:ext uri="{FF2B5EF4-FFF2-40B4-BE49-F238E27FC236}">
              <a16:creationId xmlns:a16="http://schemas.microsoft.com/office/drawing/2014/main" id="{00000000-0008-0000-0000-0000C543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51" name="Text Box 1991">
          <a:extLst>
            <a:ext uri="{FF2B5EF4-FFF2-40B4-BE49-F238E27FC236}">
              <a16:creationId xmlns:a16="http://schemas.microsoft.com/office/drawing/2014/main" id="{00000000-0008-0000-0000-0000C7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353" name="Text Box 1993">
          <a:extLst>
            <a:ext uri="{FF2B5EF4-FFF2-40B4-BE49-F238E27FC236}">
              <a16:creationId xmlns:a16="http://schemas.microsoft.com/office/drawing/2014/main" id="{00000000-0008-0000-0000-0000C9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55" name="Text Box 1995">
          <a:extLst>
            <a:ext uri="{FF2B5EF4-FFF2-40B4-BE49-F238E27FC236}">
              <a16:creationId xmlns:a16="http://schemas.microsoft.com/office/drawing/2014/main" id="{00000000-0008-0000-0000-0000CB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7356" name="Rectangle 1996">
          <a:extLst>
            <a:ext uri="{FF2B5EF4-FFF2-40B4-BE49-F238E27FC236}">
              <a16:creationId xmlns:a16="http://schemas.microsoft.com/office/drawing/2014/main" id="{00000000-0008-0000-0000-0000CC43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357" name="Text Box 1997">
          <a:extLst>
            <a:ext uri="{FF2B5EF4-FFF2-40B4-BE49-F238E27FC236}">
              <a16:creationId xmlns:a16="http://schemas.microsoft.com/office/drawing/2014/main" id="{00000000-0008-0000-0000-0000CD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58" name="Text Box 1998">
          <a:extLst>
            <a:ext uri="{FF2B5EF4-FFF2-40B4-BE49-F238E27FC236}">
              <a16:creationId xmlns:a16="http://schemas.microsoft.com/office/drawing/2014/main" id="{00000000-0008-0000-0000-0000CE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60" name="Text Box 2000">
          <a:extLst>
            <a:ext uri="{FF2B5EF4-FFF2-40B4-BE49-F238E27FC236}">
              <a16:creationId xmlns:a16="http://schemas.microsoft.com/office/drawing/2014/main" id="{00000000-0008-0000-0000-0000D0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7361" name="Rectangle 2001">
          <a:extLst>
            <a:ext uri="{FF2B5EF4-FFF2-40B4-BE49-F238E27FC236}">
              <a16:creationId xmlns:a16="http://schemas.microsoft.com/office/drawing/2014/main" id="{00000000-0008-0000-0000-0000D143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362" name="Text Box 2002">
          <a:extLst>
            <a:ext uri="{FF2B5EF4-FFF2-40B4-BE49-F238E27FC236}">
              <a16:creationId xmlns:a16="http://schemas.microsoft.com/office/drawing/2014/main" id="{00000000-0008-0000-0000-0000D2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63" name="Text Box 2003">
          <a:extLst>
            <a:ext uri="{FF2B5EF4-FFF2-40B4-BE49-F238E27FC236}">
              <a16:creationId xmlns:a16="http://schemas.microsoft.com/office/drawing/2014/main" id="{00000000-0008-0000-0000-0000D3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364" name="Text Box 2004">
          <a:extLst>
            <a:ext uri="{FF2B5EF4-FFF2-40B4-BE49-F238E27FC236}">
              <a16:creationId xmlns:a16="http://schemas.microsoft.com/office/drawing/2014/main" id="{00000000-0008-0000-0000-0000D4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16</xdr:row>
      <xdr:rowOff>704850</xdr:rowOff>
    </xdr:to>
    <xdr:sp macro="" textlink="">
      <xdr:nvSpPr>
        <xdr:cNvPr id="17365" name="Rectangle 2005">
          <a:extLst>
            <a:ext uri="{FF2B5EF4-FFF2-40B4-BE49-F238E27FC236}">
              <a16:creationId xmlns:a16="http://schemas.microsoft.com/office/drawing/2014/main" id="{00000000-0008-0000-0000-0000D5430000}"/>
            </a:ext>
          </a:extLst>
        </xdr:cNvPr>
        <xdr:cNvSpPr>
          <a:spLocks noChangeArrowheads="1"/>
        </xdr:cNvSpPr>
      </xdr:nvSpPr>
      <xdr:spPr bwMode="auto">
        <a:xfrm>
          <a:off x="117919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17366" name="Text Box 2006">
          <a:extLst>
            <a:ext uri="{FF2B5EF4-FFF2-40B4-BE49-F238E27FC236}">
              <a16:creationId xmlns:a16="http://schemas.microsoft.com/office/drawing/2014/main" id="{00000000-0008-0000-0000-0000D643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367" name="Text Box 2007">
          <a:extLst>
            <a:ext uri="{FF2B5EF4-FFF2-40B4-BE49-F238E27FC236}">
              <a16:creationId xmlns:a16="http://schemas.microsoft.com/office/drawing/2014/main" id="{00000000-0008-0000-0000-0000D7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7369" name="Text Box 2009">
          <a:extLst>
            <a:ext uri="{FF2B5EF4-FFF2-40B4-BE49-F238E27FC236}">
              <a16:creationId xmlns:a16="http://schemas.microsoft.com/office/drawing/2014/main" id="{00000000-0008-0000-0000-0000D943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7371" name="Text Box 2011">
          <a:extLst>
            <a:ext uri="{FF2B5EF4-FFF2-40B4-BE49-F238E27FC236}">
              <a16:creationId xmlns:a16="http://schemas.microsoft.com/office/drawing/2014/main" id="{00000000-0008-0000-0000-0000DB43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373" name="Text Box 2013">
          <a:extLst>
            <a:ext uri="{FF2B5EF4-FFF2-40B4-BE49-F238E27FC236}">
              <a16:creationId xmlns:a16="http://schemas.microsoft.com/office/drawing/2014/main" id="{00000000-0008-0000-0000-0000DD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7375" name="Text Box 2015">
          <a:extLst>
            <a:ext uri="{FF2B5EF4-FFF2-40B4-BE49-F238E27FC236}">
              <a16:creationId xmlns:a16="http://schemas.microsoft.com/office/drawing/2014/main" id="{00000000-0008-0000-0000-0000DF43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7377" name="Text Box 2017">
          <a:extLst>
            <a:ext uri="{FF2B5EF4-FFF2-40B4-BE49-F238E27FC236}">
              <a16:creationId xmlns:a16="http://schemas.microsoft.com/office/drawing/2014/main" id="{00000000-0008-0000-0000-0000E143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379" name="Text Box 2019">
          <a:extLst>
            <a:ext uri="{FF2B5EF4-FFF2-40B4-BE49-F238E27FC236}">
              <a16:creationId xmlns:a16="http://schemas.microsoft.com/office/drawing/2014/main" id="{00000000-0008-0000-0000-0000E3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7381" name="Text Box 2021">
          <a:extLst>
            <a:ext uri="{FF2B5EF4-FFF2-40B4-BE49-F238E27FC236}">
              <a16:creationId xmlns:a16="http://schemas.microsoft.com/office/drawing/2014/main" id="{00000000-0008-0000-0000-0000E543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383" name="Text Box 2023">
          <a:extLst>
            <a:ext uri="{FF2B5EF4-FFF2-40B4-BE49-F238E27FC236}">
              <a16:creationId xmlns:a16="http://schemas.microsoft.com/office/drawing/2014/main" id="{00000000-0008-0000-0000-0000E7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85" name="Rectangle 2025">
          <a:extLst>
            <a:ext uri="{FF2B5EF4-FFF2-40B4-BE49-F238E27FC236}">
              <a16:creationId xmlns:a16="http://schemas.microsoft.com/office/drawing/2014/main" id="{00000000-0008-0000-0000-0000E9430000}"/>
            </a:ext>
          </a:extLst>
        </xdr:cNvPr>
        <xdr:cNvSpPr>
          <a:spLocks noChangeArrowheads="1"/>
        </xdr:cNvSpPr>
      </xdr:nvSpPr>
      <xdr:spPr bwMode="auto">
        <a:xfrm>
          <a:off x="4791075"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86" name="Text Box 2026">
          <a:extLst>
            <a:ext uri="{FF2B5EF4-FFF2-40B4-BE49-F238E27FC236}">
              <a16:creationId xmlns:a16="http://schemas.microsoft.com/office/drawing/2014/main" id="{00000000-0008-0000-0000-0000EA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87" name="Text Box 2027">
          <a:extLst>
            <a:ext uri="{FF2B5EF4-FFF2-40B4-BE49-F238E27FC236}">
              <a16:creationId xmlns:a16="http://schemas.microsoft.com/office/drawing/2014/main" id="{00000000-0008-0000-0000-0000EB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88" name="Text Box 2028">
          <a:extLst>
            <a:ext uri="{FF2B5EF4-FFF2-40B4-BE49-F238E27FC236}">
              <a16:creationId xmlns:a16="http://schemas.microsoft.com/office/drawing/2014/main" id="{00000000-0008-0000-0000-0000EC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89" name="Text Box 2029">
          <a:extLst>
            <a:ext uri="{FF2B5EF4-FFF2-40B4-BE49-F238E27FC236}">
              <a16:creationId xmlns:a16="http://schemas.microsoft.com/office/drawing/2014/main" id="{00000000-0008-0000-0000-0000ED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90" name="Rectangle 2030">
          <a:extLst>
            <a:ext uri="{FF2B5EF4-FFF2-40B4-BE49-F238E27FC236}">
              <a16:creationId xmlns:a16="http://schemas.microsoft.com/office/drawing/2014/main" id="{00000000-0008-0000-0000-0000EE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391" name="Text Box 2031">
          <a:extLst>
            <a:ext uri="{FF2B5EF4-FFF2-40B4-BE49-F238E27FC236}">
              <a16:creationId xmlns:a16="http://schemas.microsoft.com/office/drawing/2014/main" id="{00000000-0008-0000-0000-0000EF43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92" name="Text Box 2032">
          <a:extLst>
            <a:ext uri="{FF2B5EF4-FFF2-40B4-BE49-F238E27FC236}">
              <a16:creationId xmlns:a16="http://schemas.microsoft.com/office/drawing/2014/main" id="{00000000-0008-0000-0000-0000F0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93" name="Rectangle 2033">
          <a:extLst>
            <a:ext uri="{FF2B5EF4-FFF2-40B4-BE49-F238E27FC236}">
              <a16:creationId xmlns:a16="http://schemas.microsoft.com/office/drawing/2014/main" id="{00000000-0008-0000-0000-0000F1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94" name="Text Box 2034">
          <a:extLst>
            <a:ext uri="{FF2B5EF4-FFF2-40B4-BE49-F238E27FC236}">
              <a16:creationId xmlns:a16="http://schemas.microsoft.com/office/drawing/2014/main" id="{00000000-0008-0000-0000-0000F2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95" name="Rectangle 2035">
          <a:extLst>
            <a:ext uri="{FF2B5EF4-FFF2-40B4-BE49-F238E27FC236}">
              <a16:creationId xmlns:a16="http://schemas.microsoft.com/office/drawing/2014/main" id="{00000000-0008-0000-0000-0000F3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96" name="Text Box 2036">
          <a:extLst>
            <a:ext uri="{FF2B5EF4-FFF2-40B4-BE49-F238E27FC236}">
              <a16:creationId xmlns:a16="http://schemas.microsoft.com/office/drawing/2014/main" id="{00000000-0008-0000-0000-0000F4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97" name="Rectangle 2037">
          <a:extLst>
            <a:ext uri="{FF2B5EF4-FFF2-40B4-BE49-F238E27FC236}">
              <a16:creationId xmlns:a16="http://schemas.microsoft.com/office/drawing/2014/main" id="{00000000-0008-0000-0000-0000F5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98" name="Text Box 2038">
          <a:extLst>
            <a:ext uri="{FF2B5EF4-FFF2-40B4-BE49-F238E27FC236}">
              <a16:creationId xmlns:a16="http://schemas.microsoft.com/office/drawing/2014/main" id="{00000000-0008-0000-0000-0000F6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401" name="Text Box 2041">
          <a:extLst>
            <a:ext uri="{FF2B5EF4-FFF2-40B4-BE49-F238E27FC236}">
              <a16:creationId xmlns:a16="http://schemas.microsoft.com/office/drawing/2014/main" id="{00000000-0008-0000-0000-0000F9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403" name="Rectangle 2043">
          <a:extLst>
            <a:ext uri="{FF2B5EF4-FFF2-40B4-BE49-F238E27FC236}">
              <a16:creationId xmlns:a16="http://schemas.microsoft.com/office/drawing/2014/main" id="{00000000-0008-0000-0000-0000FB430000}"/>
            </a:ext>
          </a:extLst>
        </xdr:cNvPr>
        <xdr:cNvSpPr>
          <a:spLocks noChangeArrowheads="1"/>
        </xdr:cNvSpPr>
      </xdr:nvSpPr>
      <xdr:spPr bwMode="auto">
        <a:xfrm>
          <a:off x="6191250"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404" name="Text Box 2044">
          <a:extLst>
            <a:ext uri="{FF2B5EF4-FFF2-40B4-BE49-F238E27FC236}">
              <a16:creationId xmlns:a16="http://schemas.microsoft.com/office/drawing/2014/main" id="{00000000-0008-0000-0000-0000FC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405" name="Text Box 2045">
          <a:extLst>
            <a:ext uri="{FF2B5EF4-FFF2-40B4-BE49-F238E27FC236}">
              <a16:creationId xmlns:a16="http://schemas.microsoft.com/office/drawing/2014/main" id="{00000000-0008-0000-0000-0000FD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406" name="Text Box 2046">
          <a:extLst>
            <a:ext uri="{FF2B5EF4-FFF2-40B4-BE49-F238E27FC236}">
              <a16:creationId xmlns:a16="http://schemas.microsoft.com/office/drawing/2014/main" id="{00000000-0008-0000-0000-0000FE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407" name="Text Box 2047">
          <a:extLst>
            <a:ext uri="{FF2B5EF4-FFF2-40B4-BE49-F238E27FC236}">
              <a16:creationId xmlns:a16="http://schemas.microsoft.com/office/drawing/2014/main" id="{00000000-0008-0000-0000-0000FF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8432" name="Rectangle 2048">
          <a:extLst>
            <a:ext uri="{FF2B5EF4-FFF2-40B4-BE49-F238E27FC236}">
              <a16:creationId xmlns:a16="http://schemas.microsoft.com/office/drawing/2014/main" id="{00000000-0008-0000-0000-00000048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8433" name="Text Box 2049">
          <a:extLst>
            <a:ext uri="{FF2B5EF4-FFF2-40B4-BE49-F238E27FC236}">
              <a16:creationId xmlns:a16="http://schemas.microsoft.com/office/drawing/2014/main" id="{00000000-0008-0000-0000-00000148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8434" name="Text Box 2050">
          <a:extLst>
            <a:ext uri="{FF2B5EF4-FFF2-40B4-BE49-F238E27FC236}">
              <a16:creationId xmlns:a16="http://schemas.microsoft.com/office/drawing/2014/main" id="{00000000-0008-0000-0000-00000248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8435" name="Rectangle 2051">
          <a:extLst>
            <a:ext uri="{FF2B5EF4-FFF2-40B4-BE49-F238E27FC236}">
              <a16:creationId xmlns:a16="http://schemas.microsoft.com/office/drawing/2014/main" id="{00000000-0008-0000-0000-00000348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8436" name="Text Box 2052">
          <a:extLst>
            <a:ext uri="{FF2B5EF4-FFF2-40B4-BE49-F238E27FC236}">
              <a16:creationId xmlns:a16="http://schemas.microsoft.com/office/drawing/2014/main" id="{00000000-0008-0000-0000-00000448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8437" name="Rectangle 2053">
          <a:extLst>
            <a:ext uri="{FF2B5EF4-FFF2-40B4-BE49-F238E27FC236}">
              <a16:creationId xmlns:a16="http://schemas.microsoft.com/office/drawing/2014/main" id="{00000000-0008-0000-0000-00000548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8438" name="Text Box 2054">
          <a:extLst>
            <a:ext uri="{FF2B5EF4-FFF2-40B4-BE49-F238E27FC236}">
              <a16:creationId xmlns:a16="http://schemas.microsoft.com/office/drawing/2014/main" id="{00000000-0008-0000-0000-00000648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8439" name="Rectangle 2055">
          <a:extLst>
            <a:ext uri="{FF2B5EF4-FFF2-40B4-BE49-F238E27FC236}">
              <a16:creationId xmlns:a16="http://schemas.microsoft.com/office/drawing/2014/main" id="{00000000-0008-0000-0000-00000748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8440" name="Text Box 2056">
          <a:extLst>
            <a:ext uri="{FF2B5EF4-FFF2-40B4-BE49-F238E27FC236}">
              <a16:creationId xmlns:a16="http://schemas.microsoft.com/office/drawing/2014/main" id="{00000000-0008-0000-0000-00000848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8442" name="Text Box 2058">
          <a:extLst>
            <a:ext uri="{FF2B5EF4-FFF2-40B4-BE49-F238E27FC236}">
              <a16:creationId xmlns:a16="http://schemas.microsoft.com/office/drawing/2014/main" id="{00000000-0008-0000-0000-00000A48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8445" name="Text Box 2061">
          <a:extLst>
            <a:ext uri="{FF2B5EF4-FFF2-40B4-BE49-F238E27FC236}">
              <a16:creationId xmlns:a16="http://schemas.microsoft.com/office/drawing/2014/main" id="{00000000-0008-0000-0000-00000D48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8450" name="Text Box 2066">
          <a:extLst>
            <a:ext uri="{FF2B5EF4-FFF2-40B4-BE49-F238E27FC236}">
              <a16:creationId xmlns:a16="http://schemas.microsoft.com/office/drawing/2014/main" id="{00000000-0008-0000-0000-00001248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8455" name="Text Box 2071">
          <a:extLst>
            <a:ext uri="{FF2B5EF4-FFF2-40B4-BE49-F238E27FC236}">
              <a16:creationId xmlns:a16="http://schemas.microsoft.com/office/drawing/2014/main" id="{00000000-0008-0000-0000-00001748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8460" name="Text Box 2076">
          <a:extLst>
            <a:ext uri="{FF2B5EF4-FFF2-40B4-BE49-F238E27FC236}">
              <a16:creationId xmlns:a16="http://schemas.microsoft.com/office/drawing/2014/main" id="{00000000-0008-0000-0000-00001C48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8462" name="Text Box 2078">
          <a:extLst>
            <a:ext uri="{FF2B5EF4-FFF2-40B4-BE49-F238E27FC236}">
              <a16:creationId xmlns:a16="http://schemas.microsoft.com/office/drawing/2014/main" id="{00000000-0008-0000-0000-00001E48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8464" name="Text Box 2080">
          <a:extLst>
            <a:ext uri="{FF2B5EF4-FFF2-40B4-BE49-F238E27FC236}">
              <a16:creationId xmlns:a16="http://schemas.microsoft.com/office/drawing/2014/main" id="{00000000-0008-0000-0000-00002048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66" name="Rectangle 2082">
          <a:extLst>
            <a:ext uri="{FF2B5EF4-FFF2-40B4-BE49-F238E27FC236}">
              <a16:creationId xmlns:a16="http://schemas.microsoft.com/office/drawing/2014/main" id="{00000000-0008-0000-0000-000022480000}"/>
            </a:ext>
          </a:extLst>
        </xdr:cNvPr>
        <xdr:cNvSpPr>
          <a:spLocks noChangeArrowheads="1"/>
        </xdr:cNvSpPr>
      </xdr:nvSpPr>
      <xdr:spPr bwMode="auto">
        <a:xfrm>
          <a:off x="10391775"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67" name="Text Box 2083">
          <a:extLst>
            <a:ext uri="{FF2B5EF4-FFF2-40B4-BE49-F238E27FC236}">
              <a16:creationId xmlns:a16="http://schemas.microsoft.com/office/drawing/2014/main" id="{00000000-0008-0000-0000-000023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68" name="Text Box 2084">
          <a:extLst>
            <a:ext uri="{FF2B5EF4-FFF2-40B4-BE49-F238E27FC236}">
              <a16:creationId xmlns:a16="http://schemas.microsoft.com/office/drawing/2014/main" id="{00000000-0008-0000-0000-00002448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69" name="Text Box 2085">
          <a:extLst>
            <a:ext uri="{FF2B5EF4-FFF2-40B4-BE49-F238E27FC236}">
              <a16:creationId xmlns:a16="http://schemas.microsoft.com/office/drawing/2014/main" id="{00000000-0008-0000-0000-00002548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0" name="Text Box 2086">
          <a:extLst>
            <a:ext uri="{FF2B5EF4-FFF2-40B4-BE49-F238E27FC236}">
              <a16:creationId xmlns:a16="http://schemas.microsoft.com/office/drawing/2014/main" id="{00000000-0008-0000-0000-00002648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1" name="Rectangle 2087">
          <a:extLst>
            <a:ext uri="{FF2B5EF4-FFF2-40B4-BE49-F238E27FC236}">
              <a16:creationId xmlns:a16="http://schemas.microsoft.com/office/drawing/2014/main" id="{00000000-0008-0000-0000-00002748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8472" name="Text Box 2088">
          <a:extLst>
            <a:ext uri="{FF2B5EF4-FFF2-40B4-BE49-F238E27FC236}">
              <a16:creationId xmlns:a16="http://schemas.microsoft.com/office/drawing/2014/main" id="{00000000-0008-0000-0000-00002848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73" name="Text Box 2089">
          <a:extLst>
            <a:ext uri="{FF2B5EF4-FFF2-40B4-BE49-F238E27FC236}">
              <a16:creationId xmlns:a16="http://schemas.microsoft.com/office/drawing/2014/main" id="{00000000-0008-0000-0000-000029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4" name="Rectangle 2090">
          <a:extLst>
            <a:ext uri="{FF2B5EF4-FFF2-40B4-BE49-F238E27FC236}">
              <a16:creationId xmlns:a16="http://schemas.microsoft.com/office/drawing/2014/main" id="{00000000-0008-0000-0000-00002A48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75" name="Text Box 2091">
          <a:extLst>
            <a:ext uri="{FF2B5EF4-FFF2-40B4-BE49-F238E27FC236}">
              <a16:creationId xmlns:a16="http://schemas.microsoft.com/office/drawing/2014/main" id="{00000000-0008-0000-0000-00002B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6" name="Rectangle 2092">
          <a:extLst>
            <a:ext uri="{FF2B5EF4-FFF2-40B4-BE49-F238E27FC236}">
              <a16:creationId xmlns:a16="http://schemas.microsoft.com/office/drawing/2014/main" id="{00000000-0008-0000-0000-00002C48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77" name="Text Box 2093">
          <a:extLst>
            <a:ext uri="{FF2B5EF4-FFF2-40B4-BE49-F238E27FC236}">
              <a16:creationId xmlns:a16="http://schemas.microsoft.com/office/drawing/2014/main" id="{00000000-0008-0000-0000-00002D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8" name="Rectangle 2094">
          <a:extLst>
            <a:ext uri="{FF2B5EF4-FFF2-40B4-BE49-F238E27FC236}">
              <a16:creationId xmlns:a16="http://schemas.microsoft.com/office/drawing/2014/main" id="{00000000-0008-0000-0000-00002E48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79" name="Text Box 2095">
          <a:extLst>
            <a:ext uri="{FF2B5EF4-FFF2-40B4-BE49-F238E27FC236}">
              <a16:creationId xmlns:a16="http://schemas.microsoft.com/office/drawing/2014/main" id="{00000000-0008-0000-0000-00002F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8485" name="Text Box 2101">
          <a:extLst>
            <a:ext uri="{FF2B5EF4-FFF2-40B4-BE49-F238E27FC236}">
              <a16:creationId xmlns:a16="http://schemas.microsoft.com/office/drawing/2014/main" id="{00000000-0008-0000-0000-00003548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8504" name="Text Box 2120">
          <a:extLst>
            <a:ext uri="{FF2B5EF4-FFF2-40B4-BE49-F238E27FC236}">
              <a16:creationId xmlns:a16="http://schemas.microsoft.com/office/drawing/2014/main" id="{00000000-0008-0000-0000-00004848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18508" name="Text Box 2124">
          <a:extLst>
            <a:ext uri="{FF2B5EF4-FFF2-40B4-BE49-F238E27FC236}">
              <a16:creationId xmlns:a16="http://schemas.microsoft.com/office/drawing/2014/main" id="{00000000-0008-0000-0000-00004C48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18509" name="Rectangle 2125">
          <a:extLst>
            <a:ext uri="{FF2B5EF4-FFF2-40B4-BE49-F238E27FC236}">
              <a16:creationId xmlns:a16="http://schemas.microsoft.com/office/drawing/2014/main" id="{00000000-0008-0000-0000-00004D48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10" name="Text Box 2126">
          <a:extLst>
            <a:ext uri="{FF2B5EF4-FFF2-40B4-BE49-F238E27FC236}">
              <a16:creationId xmlns:a16="http://schemas.microsoft.com/office/drawing/2014/main" id="{00000000-0008-0000-0000-00004E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12" name="Text Box 2128">
          <a:extLst>
            <a:ext uri="{FF2B5EF4-FFF2-40B4-BE49-F238E27FC236}">
              <a16:creationId xmlns:a16="http://schemas.microsoft.com/office/drawing/2014/main" id="{00000000-0008-0000-0000-000050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14" name="Text Box 2130">
          <a:extLst>
            <a:ext uri="{FF2B5EF4-FFF2-40B4-BE49-F238E27FC236}">
              <a16:creationId xmlns:a16="http://schemas.microsoft.com/office/drawing/2014/main" id="{00000000-0008-0000-0000-000052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16" name="Text Box 2132">
          <a:extLst>
            <a:ext uri="{FF2B5EF4-FFF2-40B4-BE49-F238E27FC236}">
              <a16:creationId xmlns:a16="http://schemas.microsoft.com/office/drawing/2014/main" id="{00000000-0008-0000-0000-000054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18" name="Text Box 2134">
          <a:extLst>
            <a:ext uri="{FF2B5EF4-FFF2-40B4-BE49-F238E27FC236}">
              <a16:creationId xmlns:a16="http://schemas.microsoft.com/office/drawing/2014/main" id="{00000000-0008-0000-0000-000056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520" name="Text Box 2136">
          <a:extLst>
            <a:ext uri="{FF2B5EF4-FFF2-40B4-BE49-F238E27FC236}">
              <a16:creationId xmlns:a16="http://schemas.microsoft.com/office/drawing/2014/main" id="{00000000-0008-0000-0000-000058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522" name="Text Box 2138">
          <a:extLst>
            <a:ext uri="{FF2B5EF4-FFF2-40B4-BE49-F238E27FC236}">
              <a16:creationId xmlns:a16="http://schemas.microsoft.com/office/drawing/2014/main" id="{00000000-0008-0000-0000-00005A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18525" name="Text Box 2141">
          <a:extLst>
            <a:ext uri="{FF2B5EF4-FFF2-40B4-BE49-F238E27FC236}">
              <a16:creationId xmlns:a16="http://schemas.microsoft.com/office/drawing/2014/main" id="{00000000-0008-0000-0000-00005D48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18526" name="Text Box 2142">
          <a:extLst>
            <a:ext uri="{FF2B5EF4-FFF2-40B4-BE49-F238E27FC236}">
              <a16:creationId xmlns:a16="http://schemas.microsoft.com/office/drawing/2014/main" id="{00000000-0008-0000-0000-00005E48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18527" name="Rectangle 2143">
          <a:extLst>
            <a:ext uri="{FF2B5EF4-FFF2-40B4-BE49-F238E27FC236}">
              <a16:creationId xmlns:a16="http://schemas.microsoft.com/office/drawing/2014/main" id="{00000000-0008-0000-0000-00005F48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18528" name="Text Box 2144">
          <a:extLst>
            <a:ext uri="{FF2B5EF4-FFF2-40B4-BE49-F238E27FC236}">
              <a16:creationId xmlns:a16="http://schemas.microsoft.com/office/drawing/2014/main" id="{00000000-0008-0000-0000-00006048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18529" name="Rectangle 2145">
          <a:extLst>
            <a:ext uri="{FF2B5EF4-FFF2-40B4-BE49-F238E27FC236}">
              <a16:creationId xmlns:a16="http://schemas.microsoft.com/office/drawing/2014/main" id="{00000000-0008-0000-0000-00006148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18530" name="Text Box 2146">
          <a:extLst>
            <a:ext uri="{FF2B5EF4-FFF2-40B4-BE49-F238E27FC236}">
              <a16:creationId xmlns:a16="http://schemas.microsoft.com/office/drawing/2014/main" id="{00000000-0008-0000-0000-00006248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32" name="Text Box 2148">
          <a:extLst>
            <a:ext uri="{FF2B5EF4-FFF2-40B4-BE49-F238E27FC236}">
              <a16:creationId xmlns:a16="http://schemas.microsoft.com/office/drawing/2014/main" id="{00000000-0008-0000-0000-000064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18534" name="Text Box 2150">
          <a:extLst>
            <a:ext uri="{FF2B5EF4-FFF2-40B4-BE49-F238E27FC236}">
              <a16:creationId xmlns:a16="http://schemas.microsoft.com/office/drawing/2014/main" id="{00000000-0008-0000-0000-00006648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19</xdr:row>
      <xdr:rowOff>704850</xdr:rowOff>
    </xdr:to>
    <xdr:sp macro="" textlink="">
      <xdr:nvSpPr>
        <xdr:cNvPr id="18535" name="Rectangle 2151">
          <a:extLst>
            <a:ext uri="{FF2B5EF4-FFF2-40B4-BE49-F238E27FC236}">
              <a16:creationId xmlns:a16="http://schemas.microsoft.com/office/drawing/2014/main" id="{00000000-0008-0000-0000-000067480000}"/>
            </a:ext>
          </a:extLst>
        </xdr:cNvPr>
        <xdr:cNvSpPr>
          <a:spLocks noChangeArrowheads="1"/>
        </xdr:cNvSpPr>
      </xdr:nvSpPr>
      <xdr:spPr bwMode="auto">
        <a:xfrm>
          <a:off x="5905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18536" name="Text Box 2152">
          <a:extLst>
            <a:ext uri="{FF2B5EF4-FFF2-40B4-BE49-F238E27FC236}">
              <a16:creationId xmlns:a16="http://schemas.microsoft.com/office/drawing/2014/main" id="{00000000-0008-0000-0000-00006848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18537" name="Text Box 2153">
          <a:extLst>
            <a:ext uri="{FF2B5EF4-FFF2-40B4-BE49-F238E27FC236}">
              <a16:creationId xmlns:a16="http://schemas.microsoft.com/office/drawing/2014/main" id="{00000000-0008-0000-0000-00006948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38" name="Text Box 2154">
          <a:extLst>
            <a:ext uri="{FF2B5EF4-FFF2-40B4-BE49-F238E27FC236}">
              <a16:creationId xmlns:a16="http://schemas.microsoft.com/office/drawing/2014/main" id="{00000000-0008-0000-0000-00006A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539" name="Rectangle 2155">
          <a:extLst>
            <a:ext uri="{FF2B5EF4-FFF2-40B4-BE49-F238E27FC236}">
              <a16:creationId xmlns:a16="http://schemas.microsoft.com/office/drawing/2014/main" id="{00000000-0008-0000-0000-00006B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540" name="Text Box 2156">
          <a:extLst>
            <a:ext uri="{FF2B5EF4-FFF2-40B4-BE49-F238E27FC236}">
              <a16:creationId xmlns:a16="http://schemas.microsoft.com/office/drawing/2014/main" id="{00000000-0008-0000-0000-00006C48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41" name="Text Box 2157">
          <a:extLst>
            <a:ext uri="{FF2B5EF4-FFF2-40B4-BE49-F238E27FC236}">
              <a16:creationId xmlns:a16="http://schemas.microsoft.com/office/drawing/2014/main" id="{00000000-0008-0000-0000-00006D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542" name="Rectangle 2158">
          <a:extLst>
            <a:ext uri="{FF2B5EF4-FFF2-40B4-BE49-F238E27FC236}">
              <a16:creationId xmlns:a16="http://schemas.microsoft.com/office/drawing/2014/main" id="{00000000-0008-0000-0000-00006E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43" name="Text Box 2159">
          <a:extLst>
            <a:ext uri="{FF2B5EF4-FFF2-40B4-BE49-F238E27FC236}">
              <a16:creationId xmlns:a16="http://schemas.microsoft.com/office/drawing/2014/main" id="{00000000-0008-0000-0000-00006F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544" name="Rectangle 2160">
          <a:extLst>
            <a:ext uri="{FF2B5EF4-FFF2-40B4-BE49-F238E27FC236}">
              <a16:creationId xmlns:a16="http://schemas.microsoft.com/office/drawing/2014/main" id="{00000000-0008-0000-0000-000070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45" name="Text Box 2161">
          <a:extLst>
            <a:ext uri="{FF2B5EF4-FFF2-40B4-BE49-F238E27FC236}">
              <a16:creationId xmlns:a16="http://schemas.microsoft.com/office/drawing/2014/main" id="{00000000-0008-0000-0000-000071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547" name="Text Box 2163">
          <a:extLst>
            <a:ext uri="{FF2B5EF4-FFF2-40B4-BE49-F238E27FC236}">
              <a16:creationId xmlns:a16="http://schemas.microsoft.com/office/drawing/2014/main" id="{00000000-0008-0000-0000-00007348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8548" name="Rectangle 2164">
          <a:extLst>
            <a:ext uri="{FF2B5EF4-FFF2-40B4-BE49-F238E27FC236}">
              <a16:creationId xmlns:a16="http://schemas.microsoft.com/office/drawing/2014/main" id="{00000000-0008-0000-0000-00007448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549" name="Text Box 2165">
          <a:extLst>
            <a:ext uri="{FF2B5EF4-FFF2-40B4-BE49-F238E27FC236}">
              <a16:creationId xmlns:a16="http://schemas.microsoft.com/office/drawing/2014/main" id="{00000000-0008-0000-0000-00007548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550" name="Text Box 2166">
          <a:extLst>
            <a:ext uri="{FF2B5EF4-FFF2-40B4-BE49-F238E27FC236}">
              <a16:creationId xmlns:a16="http://schemas.microsoft.com/office/drawing/2014/main" id="{00000000-0008-0000-0000-00007648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51" name="Text Box 2167">
          <a:extLst>
            <a:ext uri="{FF2B5EF4-FFF2-40B4-BE49-F238E27FC236}">
              <a16:creationId xmlns:a16="http://schemas.microsoft.com/office/drawing/2014/main" id="{00000000-0008-0000-0000-000077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552" name="Rectangle 2168">
          <a:extLst>
            <a:ext uri="{FF2B5EF4-FFF2-40B4-BE49-F238E27FC236}">
              <a16:creationId xmlns:a16="http://schemas.microsoft.com/office/drawing/2014/main" id="{00000000-0008-0000-0000-000078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553" name="Text Box 2169">
          <a:extLst>
            <a:ext uri="{FF2B5EF4-FFF2-40B4-BE49-F238E27FC236}">
              <a16:creationId xmlns:a16="http://schemas.microsoft.com/office/drawing/2014/main" id="{00000000-0008-0000-0000-00007948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54" name="Text Box 2170">
          <a:extLst>
            <a:ext uri="{FF2B5EF4-FFF2-40B4-BE49-F238E27FC236}">
              <a16:creationId xmlns:a16="http://schemas.microsoft.com/office/drawing/2014/main" id="{00000000-0008-0000-0000-00007A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555" name="Rectangle 2171">
          <a:extLst>
            <a:ext uri="{FF2B5EF4-FFF2-40B4-BE49-F238E27FC236}">
              <a16:creationId xmlns:a16="http://schemas.microsoft.com/office/drawing/2014/main" id="{00000000-0008-0000-0000-00007B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56" name="Text Box 2172">
          <a:extLst>
            <a:ext uri="{FF2B5EF4-FFF2-40B4-BE49-F238E27FC236}">
              <a16:creationId xmlns:a16="http://schemas.microsoft.com/office/drawing/2014/main" id="{00000000-0008-0000-0000-00007C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557" name="Rectangle 2173">
          <a:extLst>
            <a:ext uri="{FF2B5EF4-FFF2-40B4-BE49-F238E27FC236}">
              <a16:creationId xmlns:a16="http://schemas.microsoft.com/office/drawing/2014/main" id="{00000000-0008-0000-0000-00007D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58" name="Text Box 2174">
          <a:extLst>
            <a:ext uri="{FF2B5EF4-FFF2-40B4-BE49-F238E27FC236}">
              <a16:creationId xmlns:a16="http://schemas.microsoft.com/office/drawing/2014/main" id="{00000000-0008-0000-0000-00007E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560" name="Text Box 2176">
          <a:extLst>
            <a:ext uri="{FF2B5EF4-FFF2-40B4-BE49-F238E27FC236}">
              <a16:creationId xmlns:a16="http://schemas.microsoft.com/office/drawing/2014/main" id="{00000000-0008-0000-0000-00008048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8561" name="Rectangle 2177">
          <a:extLst>
            <a:ext uri="{FF2B5EF4-FFF2-40B4-BE49-F238E27FC236}">
              <a16:creationId xmlns:a16="http://schemas.microsoft.com/office/drawing/2014/main" id="{00000000-0008-0000-0000-00008148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562" name="Text Box 2178">
          <a:extLst>
            <a:ext uri="{FF2B5EF4-FFF2-40B4-BE49-F238E27FC236}">
              <a16:creationId xmlns:a16="http://schemas.microsoft.com/office/drawing/2014/main" id="{00000000-0008-0000-0000-00008248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563" name="Text Box 2179">
          <a:extLst>
            <a:ext uri="{FF2B5EF4-FFF2-40B4-BE49-F238E27FC236}">
              <a16:creationId xmlns:a16="http://schemas.microsoft.com/office/drawing/2014/main" id="{00000000-0008-0000-0000-00008348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64" name="Text Box 2180">
          <a:extLst>
            <a:ext uri="{FF2B5EF4-FFF2-40B4-BE49-F238E27FC236}">
              <a16:creationId xmlns:a16="http://schemas.microsoft.com/office/drawing/2014/main" id="{00000000-0008-0000-0000-000084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565" name="Rectangle 2181">
          <a:extLst>
            <a:ext uri="{FF2B5EF4-FFF2-40B4-BE49-F238E27FC236}">
              <a16:creationId xmlns:a16="http://schemas.microsoft.com/office/drawing/2014/main" id="{00000000-0008-0000-0000-000085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566" name="Text Box 2182">
          <a:extLst>
            <a:ext uri="{FF2B5EF4-FFF2-40B4-BE49-F238E27FC236}">
              <a16:creationId xmlns:a16="http://schemas.microsoft.com/office/drawing/2014/main" id="{00000000-0008-0000-0000-00008648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67" name="Text Box 2183">
          <a:extLst>
            <a:ext uri="{FF2B5EF4-FFF2-40B4-BE49-F238E27FC236}">
              <a16:creationId xmlns:a16="http://schemas.microsoft.com/office/drawing/2014/main" id="{00000000-0008-0000-0000-000087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568" name="Rectangle 2184">
          <a:extLst>
            <a:ext uri="{FF2B5EF4-FFF2-40B4-BE49-F238E27FC236}">
              <a16:creationId xmlns:a16="http://schemas.microsoft.com/office/drawing/2014/main" id="{00000000-0008-0000-0000-000088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69" name="Text Box 2185">
          <a:extLst>
            <a:ext uri="{FF2B5EF4-FFF2-40B4-BE49-F238E27FC236}">
              <a16:creationId xmlns:a16="http://schemas.microsoft.com/office/drawing/2014/main" id="{00000000-0008-0000-0000-000089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570" name="Rectangle 2186">
          <a:extLst>
            <a:ext uri="{FF2B5EF4-FFF2-40B4-BE49-F238E27FC236}">
              <a16:creationId xmlns:a16="http://schemas.microsoft.com/office/drawing/2014/main" id="{00000000-0008-0000-0000-00008A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71" name="Text Box 2187">
          <a:extLst>
            <a:ext uri="{FF2B5EF4-FFF2-40B4-BE49-F238E27FC236}">
              <a16:creationId xmlns:a16="http://schemas.microsoft.com/office/drawing/2014/main" id="{00000000-0008-0000-0000-00008B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573" name="Text Box 2189">
          <a:extLst>
            <a:ext uri="{FF2B5EF4-FFF2-40B4-BE49-F238E27FC236}">
              <a16:creationId xmlns:a16="http://schemas.microsoft.com/office/drawing/2014/main" id="{00000000-0008-0000-0000-00008D48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574" name="Rectangle 2190">
          <a:extLst>
            <a:ext uri="{FF2B5EF4-FFF2-40B4-BE49-F238E27FC236}">
              <a16:creationId xmlns:a16="http://schemas.microsoft.com/office/drawing/2014/main" id="{00000000-0008-0000-0000-00008E48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575" name="Text Box 2191">
          <a:extLst>
            <a:ext uri="{FF2B5EF4-FFF2-40B4-BE49-F238E27FC236}">
              <a16:creationId xmlns:a16="http://schemas.microsoft.com/office/drawing/2014/main" id="{00000000-0008-0000-0000-00008F48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576" name="Text Box 2192">
          <a:extLst>
            <a:ext uri="{FF2B5EF4-FFF2-40B4-BE49-F238E27FC236}">
              <a16:creationId xmlns:a16="http://schemas.microsoft.com/office/drawing/2014/main" id="{00000000-0008-0000-0000-00009048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77" name="Text Box 2193">
          <a:extLst>
            <a:ext uri="{FF2B5EF4-FFF2-40B4-BE49-F238E27FC236}">
              <a16:creationId xmlns:a16="http://schemas.microsoft.com/office/drawing/2014/main" id="{00000000-0008-0000-0000-000091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578" name="Rectangle 2194">
          <a:extLst>
            <a:ext uri="{FF2B5EF4-FFF2-40B4-BE49-F238E27FC236}">
              <a16:creationId xmlns:a16="http://schemas.microsoft.com/office/drawing/2014/main" id="{00000000-0008-0000-0000-000092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579" name="Text Box 2195">
          <a:extLst>
            <a:ext uri="{FF2B5EF4-FFF2-40B4-BE49-F238E27FC236}">
              <a16:creationId xmlns:a16="http://schemas.microsoft.com/office/drawing/2014/main" id="{00000000-0008-0000-0000-00009348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80" name="Text Box 2196">
          <a:extLst>
            <a:ext uri="{FF2B5EF4-FFF2-40B4-BE49-F238E27FC236}">
              <a16:creationId xmlns:a16="http://schemas.microsoft.com/office/drawing/2014/main" id="{00000000-0008-0000-0000-000094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581" name="Rectangle 2197">
          <a:extLst>
            <a:ext uri="{FF2B5EF4-FFF2-40B4-BE49-F238E27FC236}">
              <a16:creationId xmlns:a16="http://schemas.microsoft.com/office/drawing/2014/main" id="{00000000-0008-0000-0000-000095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82" name="Text Box 2198">
          <a:extLst>
            <a:ext uri="{FF2B5EF4-FFF2-40B4-BE49-F238E27FC236}">
              <a16:creationId xmlns:a16="http://schemas.microsoft.com/office/drawing/2014/main" id="{00000000-0008-0000-0000-000096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583" name="Rectangle 2199">
          <a:extLst>
            <a:ext uri="{FF2B5EF4-FFF2-40B4-BE49-F238E27FC236}">
              <a16:creationId xmlns:a16="http://schemas.microsoft.com/office/drawing/2014/main" id="{00000000-0008-0000-0000-000097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84" name="Text Box 2200">
          <a:extLst>
            <a:ext uri="{FF2B5EF4-FFF2-40B4-BE49-F238E27FC236}">
              <a16:creationId xmlns:a16="http://schemas.microsoft.com/office/drawing/2014/main" id="{00000000-0008-0000-0000-000098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586" name="Text Box 2202">
          <a:extLst>
            <a:ext uri="{FF2B5EF4-FFF2-40B4-BE49-F238E27FC236}">
              <a16:creationId xmlns:a16="http://schemas.microsoft.com/office/drawing/2014/main" id="{00000000-0008-0000-0000-00009A48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587" name="Rectangle 2203">
          <a:extLst>
            <a:ext uri="{FF2B5EF4-FFF2-40B4-BE49-F238E27FC236}">
              <a16:creationId xmlns:a16="http://schemas.microsoft.com/office/drawing/2014/main" id="{00000000-0008-0000-0000-00009B48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588" name="Text Box 2204">
          <a:extLst>
            <a:ext uri="{FF2B5EF4-FFF2-40B4-BE49-F238E27FC236}">
              <a16:creationId xmlns:a16="http://schemas.microsoft.com/office/drawing/2014/main" id="{00000000-0008-0000-0000-00009C48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589" name="Text Box 2205">
          <a:extLst>
            <a:ext uri="{FF2B5EF4-FFF2-40B4-BE49-F238E27FC236}">
              <a16:creationId xmlns:a16="http://schemas.microsoft.com/office/drawing/2014/main" id="{00000000-0008-0000-0000-00009D48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90" name="Text Box 2206">
          <a:extLst>
            <a:ext uri="{FF2B5EF4-FFF2-40B4-BE49-F238E27FC236}">
              <a16:creationId xmlns:a16="http://schemas.microsoft.com/office/drawing/2014/main" id="{00000000-0008-0000-0000-00009E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591" name="Rectangle 2207">
          <a:extLst>
            <a:ext uri="{FF2B5EF4-FFF2-40B4-BE49-F238E27FC236}">
              <a16:creationId xmlns:a16="http://schemas.microsoft.com/office/drawing/2014/main" id="{00000000-0008-0000-0000-00009F48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592" name="Text Box 2208">
          <a:extLst>
            <a:ext uri="{FF2B5EF4-FFF2-40B4-BE49-F238E27FC236}">
              <a16:creationId xmlns:a16="http://schemas.microsoft.com/office/drawing/2014/main" id="{00000000-0008-0000-0000-0000A048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93" name="Text Box 2209">
          <a:extLst>
            <a:ext uri="{FF2B5EF4-FFF2-40B4-BE49-F238E27FC236}">
              <a16:creationId xmlns:a16="http://schemas.microsoft.com/office/drawing/2014/main" id="{00000000-0008-0000-0000-0000A1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594" name="Rectangle 2210">
          <a:extLst>
            <a:ext uri="{FF2B5EF4-FFF2-40B4-BE49-F238E27FC236}">
              <a16:creationId xmlns:a16="http://schemas.microsoft.com/office/drawing/2014/main" id="{00000000-0008-0000-0000-0000A248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95" name="Text Box 2211">
          <a:extLst>
            <a:ext uri="{FF2B5EF4-FFF2-40B4-BE49-F238E27FC236}">
              <a16:creationId xmlns:a16="http://schemas.microsoft.com/office/drawing/2014/main" id="{00000000-0008-0000-0000-0000A3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596" name="Rectangle 2212">
          <a:extLst>
            <a:ext uri="{FF2B5EF4-FFF2-40B4-BE49-F238E27FC236}">
              <a16:creationId xmlns:a16="http://schemas.microsoft.com/office/drawing/2014/main" id="{00000000-0008-0000-0000-0000A448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97" name="Text Box 2213">
          <a:extLst>
            <a:ext uri="{FF2B5EF4-FFF2-40B4-BE49-F238E27FC236}">
              <a16:creationId xmlns:a16="http://schemas.microsoft.com/office/drawing/2014/main" id="{00000000-0008-0000-0000-0000A5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599" name="Text Box 2215">
          <a:extLst>
            <a:ext uri="{FF2B5EF4-FFF2-40B4-BE49-F238E27FC236}">
              <a16:creationId xmlns:a16="http://schemas.microsoft.com/office/drawing/2014/main" id="{00000000-0008-0000-0000-0000A748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8600" name="Rectangle 2216">
          <a:extLst>
            <a:ext uri="{FF2B5EF4-FFF2-40B4-BE49-F238E27FC236}">
              <a16:creationId xmlns:a16="http://schemas.microsoft.com/office/drawing/2014/main" id="{00000000-0008-0000-0000-0000A848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601" name="Text Box 2217">
          <a:extLst>
            <a:ext uri="{FF2B5EF4-FFF2-40B4-BE49-F238E27FC236}">
              <a16:creationId xmlns:a16="http://schemas.microsoft.com/office/drawing/2014/main" id="{00000000-0008-0000-0000-0000A948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602" name="Text Box 2218">
          <a:extLst>
            <a:ext uri="{FF2B5EF4-FFF2-40B4-BE49-F238E27FC236}">
              <a16:creationId xmlns:a16="http://schemas.microsoft.com/office/drawing/2014/main" id="{00000000-0008-0000-0000-0000AA48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603" name="Text Box 2219">
          <a:extLst>
            <a:ext uri="{FF2B5EF4-FFF2-40B4-BE49-F238E27FC236}">
              <a16:creationId xmlns:a16="http://schemas.microsoft.com/office/drawing/2014/main" id="{00000000-0008-0000-0000-0000AB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604" name="Rectangle 2220">
          <a:extLst>
            <a:ext uri="{FF2B5EF4-FFF2-40B4-BE49-F238E27FC236}">
              <a16:creationId xmlns:a16="http://schemas.microsoft.com/office/drawing/2014/main" id="{00000000-0008-0000-0000-0000AC48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605" name="Text Box 2221">
          <a:extLst>
            <a:ext uri="{FF2B5EF4-FFF2-40B4-BE49-F238E27FC236}">
              <a16:creationId xmlns:a16="http://schemas.microsoft.com/office/drawing/2014/main" id="{00000000-0008-0000-0000-0000AD48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606" name="Text Box 2222">
          <a:extLst>
            <a:ext uri="{FF2B5EF4-FFF2-40B4-BE49-F238E27FC236}">
              <a16:creationId xmlns:a16="http://schemas.microsoft.com/office/drawing/2014/main" id="{00000000-0008-0000-0000-0000AE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607" name="Rectangle 2223">
          <a:extLst>
            <a:ext uri="{FF2B5EF4-FFF2-40B4-BE49-F238E27FC236}">
              <a16:creationId xmlns:a16="http://schemas.microsoft.com/office/drawing/2014/main" id="{00000000-0008-0000-0000-0000AF48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608" name="Text Box 2224">
          <a:extLst>
            <a:ext uri="{FF2B5EF4-FFF2-40B4-BE49-F238E27FC236}">
              <a16:creationId xmlns:a16="http://schemas.microsoft.com/office/drawing/2014/main" id="{00000000-0008-0000-0000-0000B0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609" name="Rectangle 2225">
          <a:extLst>
            <a:ext uri="{FF2B5EF4-FFF2-40B4-BE49-F238E27FC236}">
              <a16:creationId xmlns:a16="http://schemas.microsoft.com/office/drawing/2014/main" id="{00000000-0008-0000-0000-0000B148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610" name="Text Box 2226">
          <a:extLst>
            <a:ext uri="{FF2B5EF4-FFF2-40B4-BE49-F238E27FC236}">
              <a16:creationId xmlns:a16="http://schemas.microsoft.com/office/drawing/2014/main" id="{00000000-0008-0000-0000-0000B2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612" name="Text Box 2228">
          <a:extLst>
            <a:ext uri="{FF2B5EF4-FFF2-40B4-BE49-F238E27FC236}">
              <a16:creationId xmlns:a16="http://schemas.microsoft.com/office/drawing/2014/main" id="{00000000-0008-0000-0000-0000B448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8613" name="Rectangle 2229">
          <a:extLst>
            <a:ext uri="{FF2B5EF4-FFF2-40B4-BE49-F238E27FC236}">
              <a16:creationId xmlns:a16="http://schemas.microsoft.com/office/drawing/2014/main" id="{00000000-0008-0000-0000-0000B548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614" name="Text Box 2230">
          <a:extLst>
            <a:ext uri="{FF2B5EF4-FFF2-40B4-BE49-F238E27FC236}">
              <a16:creationId xmlns:a16="http://schemas.microsoft.com/office/drawing/2014/main" id="{00000000-0008-0000-0000-0000B648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615" name="Text Box 2231">
          <a:extLst>
            <a:ext uri="{FF2B5EF4-FFF2-40B4-BE49-F238E27FC236}">
              <a16:creationId xmlns:a16="http://schemas.microsoft.com/office/drawing/2014/main" id="{00000000-0008-0000-0000-0000B748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616" name="Text Box 2232">
          <a:extLst>
            <a:ext uri="{FF2B5EF4-FFF2-40B4-BE49-F238E27FC236}">
              <a16:creationId xmlns:a16="http://schemas.microsoft.com/office/drawing/2014/main" id="{00000000-0008-0000-0000-0000B8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617" name="Rectangle 2233">
          <a:extLst>
            <a:ext uri="{FF2B5EF4-FFF2-40B4-BE49-F238E27FC236}">
              <a16:creationId xmlns:a16="http://schemas.microsoft.com/office/drawing/2014/main" id="{00000000-0008-0000-0000-0000B948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618" name="Text Box 2234">
          <a:extLst>
            <a:ext uri="{FF2B5EF4-FFF2-40B4-BE49-F238E27FC236}">
              <a16:creationId xmlns:a16="http://schemas.microsoft.com/office/drawing/2014/main" id="{00000000-0008-0000-0000-0000BA48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619" name="Text Box 2235">
          <a:extLst>
            <a:ext uri="{FF2B5EF4-FFF2-40B4-BE49-F238E27FC236}">
              <a16:creationId xmlns:a16="http://schemas.microsoft.com/office/drawing/2014/main" id="{00000000-0008-0000-0000-0000BB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620" name="Rectangle 2236">
          <a:extLst>
            <a:ext uri="{FF2B5EF4-FFF2-40B4-BE49-F238E27FC236}">
              <a16:creationId xmlns:a16="http://schemas.microsoft.com/office/drawing/2014/main" id="{00000000-0008-0000-0000-0000BC48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621" name="Text Box 2237">
          <a:extLst>
            <a:ext uri="{FF2B5EF4-FFF2-40B4-BE49-F238E27FC236}">
              <a16:creationId xmlns:a16="http://schemas.microsoft.com/office/drawing/2014/main" id="{00000000-0008-0000-0000-0000BD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622" name="Rectangle 2238">
          <a:extLst>
            <a:ext uri="{FF2B5EF4-FFF2-40B4-BE49-F238E27FC236}">
              <a16:creationId xmlns:a16="http://schemas.microsoft.com/office/drawing/2014/main" id="{00000000-0008-0000-0000-0000BE48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623" name="Text Box 2239">
          <a:extLst>
            <a:ext uri="{FF2B5EF4-FFF2-40B4-BE49-F238E27FC236}">
              <a16:creationId xmlns:a16="http://schemas.microsoft.com/office/drawing/2014/main" id="{00000000-0008-0000-0000-0000BF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624" name="Text Box 2240">
          <a:extLst>
            <a:ext uri="{FF2B5EF4-FFF2-40B4-BE49-F238E27FC236}">
              <a16:creationId xmlns:a16="http://schemas.microsoft.com/office/drawing/2014/main" id="{00000000-0008-0000-0000-0000C048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8625" name="Rectangle 2241">
          <a:extLst>
            <a:ext uri="{FF2B5EF4-FFF2-40B4-BE49-F238E27FC236}">
              <a16:creationId xmlns:a16="http://schemas.microsoft.com/office/drawing/2014/main" id="{00000000-0008-0000-0000-0000C148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626" name="Text Box 2242">
          <a:extLst>
            <a:ext uri="{FF2B5EF4-FFF2-40B4-BE49-F238E27FC236}">
              <a16:creationId xmlns:a16="http://schemas.microsoft.com/office/drawing/2014/main" id="{00000000-0008-0000-0000-0000C248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627" name="Text Box 2243">
          <a:extLst>
            <a:ext uri="{FF2B5EF4-FFF2-40B4-BE49-F238E27FC236}">
              <a16:creationId xmlns:a16="http://schemas.microsoft.com/office/drawing/2014/main" id="{00000000-0008-0000-0000-0000C348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628" name="Text Box 2244">
          <a:extLst>
            <a:ext uri="{FF2B5EF4-FFF2-40B4-BE49-F238E27FC236}">
              <a16:creationId xmlns:a16="http://schemas.microsoft.com/office/drawing/2014/main" id="{00000000-0008-0000-0000-0000C448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629" name="Rectangle 2245">
          <a:extLst>
            <a:ext uri="{FF2B5EF4-FFF2-40B4-BE49-F238E27FC236}">
              <a16:creationId xmlns:a16="http://schemas.microsoft.com/office/drawing/2014/main" id="{00000000-0008-0000-0000-0000C548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630" name="Text Box 2246">
          <a:extLst>
            <a:ext uri="{FF2B5EF4-FFF2-40B4-BE49-F238E27FC236}">
              <a16:creationId xmlns:a16="http://schemas.microsoft.com/office/drawing/2014/main" id="{00000000-0008-0000-0000-0000C648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631" name="Text Box 2247">
          <a:extLst>
            <a:ext uri="{FF2B5EF4-FFF2-40B4-BE49-F238E27FC236}">
              <a16:creationId xmlns:a16="http://schemas.microsoft.com/office/drawing/2014/main" id="{00000000-0008-0000-0000-0000C748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632" name="Rectangle 2248">
          <a:extLst>
            <a:ext uri="{FF2B5EF4-FFF2-40B4-BE49-F238E27FC236}">
              <a16:creationId xmlns:a16="http://schemas.microsoft.com/office/drawing/2014/main" id="{00000000-0008-0000-0000-0000C848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633" name="Text Box 2249">
          <a:extLst>
            <a:ext uri="{FF2B5EF4-FFF2-40B4-BE49-F238E27FC236}">
              <a16:creationId xmlns:a16="http://schemas.microsoft.com/office/drawing/2014/main" id="{00000000-0008-0000-0000-0000C948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634" name="Rectangle 2250">
          <a:extLst>
            <a:ext uri="{FF2B5EF4-FFF2-40B4-BE49-F238E27FC236}">
              <a16:creationId xmlns:a16="http://schemas.microsoft.com/office/drawing/2014/main" id="{00000000-0008-0000-0000-0000CA48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635" name="Text Box 2251">
          <a:extLst>
            <a:ext uri="{FF2B5EF4-FFF2-40B4-BE49-F238E27FC236}">
              <a16:creationId xmlns:a16="http://schemas.microsoft.com/office/drawing/2014/main" id="{00000000-0008-0000-0000-0000CB48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637" name="Text Box 2253">
          <a:extLst>
            <a:ext uri="{FF2B5EF4-FFF2-40B4-BE49-F238E27FC236}">
              <a16:creationId xmlns:a16="http://schemas.microsoft.com/office/drawing/2014/main" id="{00000000-0008-0000-0000-0000CD48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8638" name="Rectangle 2254">
          <a:extLst>
            <a:ext uri="{FF2B5EF4-FFF2-40B4-BE49-F238E27FC236}">
              <a16:creationId xmlns:a16="http://schemas.microsoft.com/office/drawing/2014/main" id="{00000000-0008-0000-0000-0000CE48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639" name="Text Box 2255">
          <a:extLst>
            <a:ext uri="{FF2B5EF4-FFF2-40B4-BE49-F238E27FC236}">
              <a16:creationId xmlns:a16="http://schemas.microsoft.com/office/drawing/2014/main" id="{00000000-0008-0000-0000-0000CF48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640" name="Text Box 2256">
          <a:extLst>
            <a:ext uri="{FF2B5EF4-FFF2-40B4-BE49-F238E27FC236}">
              <a16:creationId xmlns:a16="http://schemas.microsoft.com/office/drawing/2014/main" id="{00000000-0008-0000-0000-0000D048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641" name="Text Box 2257">
          <a:extLst>
            <a:ext uri="{FF2B5EF4-FFF2-40B4-BE49-F238E27FC236}">
              <a16:creationId xmlns:a16="http://schemas.microsoft.com/office/drawing/2014/main" id="{00000000-0008-0000-0000-0000D1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642" name="Rectangle 2258">
          <a:extLst>
            <a:ext uri="{FF2B5EF4-FFF2-40B4-BE49-F238E27FC236}">
              <a16:creationId xmlns:a16="http://schemas.microsoft.com/office/drawing/2014/main" id="{00000000-0008-0000-0000-0000D2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643" name="Text Box 2259">
          <a:extLst>
            <a:ext uri="{FF2B5EF4-FFF2-40B4-BE49-F238E27FC236}">
              <a16:creationId xmlns:a16="http://schemas.microsoft.com/office/drawing/2014/main" id="{00000000-0008-0000-0000-0000D348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644" name="Text Box 2260">
          <a:extLst>
            <a:ext uri="{FF2B5EF4-FFF2-40B4-BE49-F238E27FC236}">
              <a16:creationId xmlns:a16="http://schemas.microsoft.com/office/drawing/2014/main" id="{00000000-0008-0000-0000-0000D4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645" name="Rectangle 2261">
          <a:extLst>
            <a:ext uri="{FF2B5EF4-FFF2-40B4-BE49-F238E27FC236}">
              <a16:creationId xmlns:a16="http://schemas.microsoft.com/office/drawing/2014/main" id="{00000000-0008-0000-0000-0000D5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646" name="Text Box 2262">
          <a:extLst>
            <a:ext uri="{FF2B5EF4-FFF2-40B4-BE49-F238E27FC236}">
              <a16:creationId xmlns:a16="http://schemas.microsoft.com/office/drawing/2014/main" id="{00000000-0008-0000-0000-0000D6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647" name="Rectangle 2263">
          <a:extLst>
            <a:ext uri="{FF2B5EF4-FFF2-40B4-BE49-F238E27FC236}">
              <a16:creationId xmlns:a16="http://schemas.microsoft.com/office/drawing/2014/main" id="{00000000-0008-0000-0000-0000D7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648" name="Text Box 2264">
          <a:extLst>
            <a:ext uri="{FF2B5EF4-FFF2-40B4-BE49-F238E27FC236}">
              <a16:creationId xmlns:a16="http://schemas.microsoft.com/office/drawing/2014/main" id="{00000000-0008-0000-0000-0000D8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649" name="Text Box 2265">
          <a:extLst>
            <a:ext uri="{FF2B5EF4-FFF2-40B4-BE49-F238E27FC236}">
              <a16:creationId xmlns:a16="http://schemas.microsoft.com/office/drawing/2014/main" id="{00000000-0008-0000-0000-0000D948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8650" name="Rectangle 2266">
          <a:extLst>
            <a:ext uri="{FF2B5EF4-FFF2-40B4-BE49-F238E27FC236}">
              <a16:creationId xmlns:a16="http://schemas.microsoft.com/office/drawing/2014/main" id="{00000000-0008-0000-0000-0000DA48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651" name="Text Box 2267">
          <a:extLst>
            <a:ext uri="{FF2B5EF4-FFF2-40B4-BE49-F238E27FC236}">
              <a16:creationId xmlns:a16="http://schemas.microsoft.com/office/drawing/2014/main" id="{00000000-0008-0000-0000-0000DB48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652" name="Text Box 2268">
          <a:extLst>
            <a:ext uri="{FF2B5EF4-FFF2-40B4-BE49-F238E27FC236}">
              <a16:creationId xmlns:a16="http://schemas.microsoft.com/office/drawing/2014/main" id="{00000000-0008-0000-0000-0000DC48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653" name="Text Box 2269">
          <a:extLst>
            <a:ext uri="{FF2B5EF4-FFF2-40B4-BE49-F238E27FC236}">
              <a16:creationId xmlns:a16="http://schemas.microsoft.com/office/drawing/2014/main" id="{00000000-0008-0000-0000-0000DD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654" name="Rectangle 2270">
          <a:extLst>
            <a:ext uri="{FF2B5EF4-FFF2-40B4-BE49-F238E27FC236}">
              <a16:creationId xmlns:a16="http://schemas.microsoft.com/office/drawing/2014/main" id="{00000000-0008-0000-0000-0000DE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655" name="Text Box 2271">
          <a:extLst>
            <a:ext uri="{FF2B5EF4-FFF2-40B4-BE49-F238E27FC236}">
              <a16:creationId xmlns:a16="http://schemas.microsoft.com/office/drawing/2014/main" id="{00000000-0008-0000-0000-0000DF48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656" name="Text Box 2272">
          <a:extLst>
            <a:ext uri="{FF2B5EF4-FFF2-40B4-BE49-F238E27FC236}">
              <a16:creationId xmlns:a16="http://schemas.microsoft.com/office/drawing/2014/main" id="{00000000-0008-0000-0000-0000E0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657" name="Rectangle 2273">
          <a:extLst>
            <a:ext uri="{FF2B5EF4-FFF2-40B4-BE49-F238E27FC236}">
              <a16:creationId xmlns:a16="http://schemas.microsoft.com/office/drawing/2014/main" id="{00000000-0008-0000-0000-0000E1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658" name="Text Box 2274">
          <a:extLst>
            <a:ext uri="{FF2B5EF4-FFF2-40B4-BE49-F238E27FC236}">
              <a16:creationId xmlns:a16="http://schemas.microsoft.com/office/drawing/2014/main" id="{00000000-0008-0000-0000-0000E2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659" name="Rectangle 2275">
          <a:extLst>
            <a:ext uri="{FF2B5EF4-FFF2-40B4-BE49-F238E27FC236}">
              <a16:creationId xmlns:a16="http://schemas.microsoft.com/office/drawing/2014/main" id="{00000000-0008-0000-0000-0000E3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660" name="Text Box 2276">
          <a:extLst>
            <a:ext uri="{FF2B5EF4-FFF2-40B4-BE49-F238E27FC236}">
              <a16:creationId xmlns:a16="http://schemas.microsoft.com/office/drawing/2014/main" id="{00000000-0008-0000-0000-0000E4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661" name="Text Box 2277">
          <a:extLst>
            <a:ext uri="{FF2B5EF4-FFF2-40B4-BE49-F238E27FC236}">
              <a16:creationId xmlns:a16="http://schemas.microsoft.com/office/drawing/2014/main" id="{00000000-0008-0000-0000-0000E548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8662" name="Rectangle 2278">
          <a:extLst>
            <a:ext uri="{FF2B5EF4-FFF2-40B4-BE49-F238E27FC236}">
              <a16:creationId xmlns:a16="http://schemas.microsoft.com/office/drawing/2014/main" id="{00000000-0008-0000-0000-0000E648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663" name="Text Box 2279">
          <a:extLst>
            <a:ext uri="{FF2B5EF4-FFF2-40B4-BE49-F238E27FC236}">
              <a16:creationId xmlns:a16="http://schemas.microsoft.com/office/drawing/2014/main" id="{00000000-0008-0000-0000-0000E748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664" name="Text Box 2280">
          <a:extLst>
            <a:ext uri="{FF2B5EF4-FFF2-40B4-BE49-F238E27FC236}">
              <a16:creationId xmlns:a16="http://schemas.microsoft.com/office/drawing/2014/main" id="{00000000-0008-0000-0000-0000E848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665" name="Text Box 2281">
          <a:extLst>
            <a:ext uri="{FF2B5EF4-FFF2-40B4-BE49-F238E27FC236}">
              <a16:creationId xmlns:a16="http://schemas.microsoft.com/office/drawing/2014/main" id="{00000000-0008-0000-0000-0000E9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666" name="Rectangle 2282">
          <a:extLst>
            <a:ext uri="{FF2B5EF4-FFF2-40B4-BE49-F238E27FC236}">
              <a16:creationId xmlns:a16="http://schemas.microsoft.com/office/drawing/2014/main" id="{00000000-0008-0000-0000-0000EA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667" name="Text Box 2283">
          <a:extLst>
            <a:ext uri="{FF2B5EF4-FFF2-40B4-BE49-F238E27FC236}">
              <a16:creationId xmlns:a16="http://schemas.microsoft.com/office/drawing/2014/main" id="{00000000-0008-0000-0000-0000EB48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668" name="Text Box 2284">
          <a:extLst>
            <a:ext uri="{FF2B5EF4-FFF2-40B4-BE49-F238E27FC236}">
              <a16:creationId xmlns:a16="http://schemas.microsoft.com/office/drawing/2014/main" id="{00000000-0008-0000-0000-0000EC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669" name="Rectangle 2285">
          <a:extLst>
            <a:ext uri="{FF2B5EF4-FFF2-40B4-BE49-F238E27FC236}">
              <a16:creationId xmlns:a16="http://schemas.microsoft.com/office/drawing/2014/main" id="{00000000-0008-0000-0000-0000ED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670" name="Text Box 2286">
          <a:extLst>
            <a:ext uri="{FF2B5EF4-FFF2-40B4-BE49-F238E27FC236}">
              <a16:creationId xmlns:a16="http://schemas.microsoft.com/office/drawing/2014/main" id="{00000000-0008-0000-0000-0000EE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671" name="Rectangle 2287">
          <a:extLst>
            <a:ext uri="{FF2B5EF4-FFF2-40B4-BE49-F238E27FC236}">
              <a16:creationId xmlns:a16="http://schemas.microsoft.com/office/drawing/2014/main" id="{00000000-0008-0000-0000-0000EF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672" name="Text Box 2288">
          <a:extLst>
            <a:ext uri="{FF2B5EF4-FFF2-40B4-BE49-F238E27FC236}">
              <a16:creationId xmlns:a16="http://schemas.microsoft.com/office/drawing/2014/main" id="{00000000-0008-0000-0000-0000F0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673" name="Text Box 2289">
          <a:extLst>
            <a:ext uri="{FF2B5EF4-FFF2-40B4-BE49-F238E27FC236}">
              <a16:creationId xmlns:a16="http://schemas.microsoft.com/office/drawing/2014/main" id="{00000000-0008-0000-0000-0000F148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674" name="Rectangle 2290">
          <a:extLst>
            <a:ext uri="{FF2B5EF4-FFF2-40B4-BE49-F238E27FC236}">
              <a16:creationId xmlns:a16="http://schemas.microsoft.com/office/drawing/2014/main" id="{00000000-0008-0000-0000-0000F248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675" name="Text Box 2291">
          <a:extLst>
            <a:ext uri="{FF2B5EF4-FFF2-40B4-BE49-F238E27FC236}">
              <a16:creationId xmlns:a16="http://schemas.microsoft.com/office/drawing/2014/main" id="{00000000-0008-0000-0000-0000F348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676" name="Text Box 2292">
          <a:extLst>
            <a:ext uri="{FF2B5EF4-FFF2-40B4-BE49-F238E27FC236}">
              <a16:creationId xmlns:a16="http://schemas.microsoft.com/office/drawing/2014/main" id="{00000000-0008-0000-0000-0000F448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677" name="Text Box 2293">
          <a:extLst>
            <a:ext uri="{FF2B5EF4-FFF2-40B4-BE49-F238E27FC236}">
              <a16:creationId xmlns:a16="http://schemas.microsoft.com/office/drawing/2014/main" id="{00000000-0008-0000-0000-0000F5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678" name="Rectangle 2294">
          <a:extLst>
            <a:ext uri="{FF2B5EF4-FFF2-40B4-BE49-F238E27FC236}">
              <a16:creationId xmlns:a16="http://schemas.microsoft.com/office/drawing/2014/main" id="{00000000-0008-0000-0000-0000F6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679" name="Text Box 2295">
          <a:extLst>
            <a:ext uri="{FF2B5EF4-FFF2-40B4-BE49-F238E27FC236}">
              <a16:creationId xmlns:a16="http://schemas.microsoft.com/office/drawing/2014/main" id="{00000000-0008-0000-0000-0000F748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680" name="Text Box 2296">
          <a:extLst>
            <a:ext uri="{FF2B5EF4-FFF2-40B4-BE49-F238E27FC236}">
              <a16:creationId xmlns:a16="http://schemas.microsoft.com/office/drawing/2014/main" id="{00000000-0008-0000-0000-0000F8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681" name="Rectangle 2297">
          <a:extLst>
            <a:ext uri="{FF2B5EF4-FFF2-40B4-BE49-F238E27FC236}">
              <a16:creationId xmlns:a16="http://schemas.microsoft.com/office/drawing/2014/main" id="{00000000-0008-0000-0000-0000F9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682" name="Text Box 2298">
          <a:extLst>
            <a:ext uri="{FF2B5EF4-FFF2-40B4-BE49-F238E27FC236}">
              <a16:creationId xmlns:a16="http://schemas.microsoft.com/office/drawing/2014/main" id="{00000000-0008-0000-0000-0000FA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683" name="Rectangle 2299">
          <a:extLst>
            <a:ext uri="{FF2B5EF4-FFF2-40B4-BE49-F238E27FC236}">
              <a16:creationId xmlns:a16="http://schemas.microsoft.com/office/drawing/2014/main" id="{00000000-0008-0000-0000-0000FB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684" name="Text Box 2300">
          <a:extLst>
            <a:ext uri="{FF2B5EF4-FFF2-40B4-BE49-F238E27FC236}">
              <a16:creationId xmlns:a16="http://schemas.microsoft.com/office/drawing/2014/main" id="{00000000-0008-0000-0000-0000FC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685" name="Text Box 2301">
          <a:extLst>
            <a:ext uri="{FF2B5EF4-FFF2-40B4-BE49-F238E27FC236}">
              <a16:creationId xmlns:a16="http://schemas.microsoft.com/office/drawing/2014/main" id="{00000000-0008-0000-0000-0000FD48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686" name="Rectangle 2302">
          <a:extLst>
            <a:ext uri="{FF2B5EF4-FFF2-40B4-BE49-F238E27FC236}">
              <a16:creationId xmlns:a16="http://schemas.microsoft.com/office/drawing/2014/main" id="{00000000-0008-0000-0000-0000FE48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687" name="Text Box 2303">
          <a:extLst>
            <a:ext uri="{FF2B5EF4-FFF2-40B4-BE49-F238E27FC236}">
              <a16:creationId xmlns:a16="http://schemas.microsoft.com/office/drawing/2014/main" id="{00000000-0008-0000-0000-0000FF48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688" name="Text Box 2304">
          <a:extLst>
            <a:ext uri="{FF2B5EF4-FFF2-40B4-BE49-F238E27FC236}">
              <a16:creationId xmlns:a16="http://schemas.microsoft.com/office/drawing/2014/main" id="{00000000-0008-0000-0000-000000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689" name="Text Box 2305">
          <a:extLst>
            <a:ext uri="{FF2B5EF4-FFF2-40B4-BE49-F238E27FC236}">
              <a16:creationId xmlns:a16="http://schemas.microsoft.com/office/drawing/2014/main" id="{00000000-0008-0000-0000-000001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690" name="Rectangle 2306">
          <a:extLst>
            <a:ext uri="{FF2B5EF4-FFF2-40B4-BE49-F238E27FC236}">
              <a16:creationId xmlns:a16="http://schemas.microsoft.com/office/drawing/2014/main" id="{00000000-0008-0000-0000-00000249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691" name="Text Box 2307">
          <a:extLst>
            <a:ext uri="{FF2B5EF4-FFF2-40B4-BE49-F238E27FC236}">
              <a16:creationId xmlns:a16="http://schemas.microsoft.com/office/drawing/2014/main" id="{00000000-0008-0000-0000-00000349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692" name="Text Box 2308">
          <a:extLst>
            <a:ext uri="{FF2B5EF4-FFF2-40B4-BE49-F238E27FC236}">
              <a16:creationId xmlns:a16="http://schemas.microsoft.com/office/drawing/2014/main" id="{00000000-0008-0000-0000-000004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693" name="Rectangle 2309">
          <a:extLst>
            <a:ext uri="{FF2B5EF4-FFF2-40B4-BE49-F238E27FC236}">
              <a16:creationId xmlns:a16="http://schemas.microsoft.com/office/drawing/2014/main" id="{00000000-0008-0000-0000-00000549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694" name="Text Box 2310">
          <a:extLst>
            <a:ext uri="{FF2B5EF4-FFF2-40B4-BE49-F238E27FC236}">
              <a16:creationId xmlns:a16="http://schemas.microsoft.com/office/drawing/2014/main" id="{00000000-0008-0000-0000-000006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695" name="Rectangle 2311">
          <a:extLst>
            <a:ext uri="{FF2B5EF4-FFF2-40B4-BE49-F238E27FC236}">
              <a16:creationId xmlns:a16="http://schemas.microsoft.com/office/drawing/2014/main" id="{00000000-0008-0000-0000-00000749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696" name="Text Box 2312">
          <a:extLst>
            <a:ext uri="{FF2B5EF4-FFF2-40B4-BE49-F238E27FC236}">
              <a16:creationId xmlns:a16="http://schemas.microsoft.com/office/drawing/2014/main" id="{00000000-0008-0000-0000-000008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697" name="Text Box 2313">
          <a:extLst>
            <a:ext uri="{FF2B5EF4-FFF2-40B4-BE49-F238E27FC236}">
              <a16:creationId xmlns:a16="http://schemas.microsoft.com/office/drawing/2014/main" id="{00000000-0008-0000-0000-000009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8698" name="Rectangle 2314">
          <a:extLst>
            <a:ext uri="{FF2B5EF4-FFF2-40B4-BE49-F238E27FC236}">
              <a16:creationId xmlns:a16="http://schemas.microsoft.com/office/drawing/2014/main" id="{00000000-0008-0000-0000-00000A49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699" name="Text Box 2315">
          <a:extLst>
            <a:ext uri="{FF2B5EF4-FFF2-40B4-BE49-F238E27FC236}">
              <a16:creationId xmlns:a16="http://schemas.microsoft.com/office/drawing/2014/main" id="{00000000-0008-0000-0000-00000B49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700" name="Text Box 2316">
          <a:extLst>
            <a:ext uri="{FF2B5EF4-FFF2-40B4-BE49-F238E27FC236}">
              <a16:creationId xmlns:a16="http://schemas.microsoft.com/office/drawing/2014/main" id="{00000000-0008-0000-0000-00000C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701" name="Text Box 2317">
          <a:extLst>
            <a:ext uri="{FF2B5EF4-FFF2-40B4-BE49-F238E27FC236}">
              <a16:creationId xmlns:a16="http://schemas.microsoft.com/office/drawing/2014/main" id="{00000000-0008-0000-0000-00000D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702" name="Rectangle 2318">
          <a:extLst>
            <a:ext uri="{FF2B5EF4-FFF2-40B4-BE49-F238E27FC236}">
              <a16:creationId xmlns:a16="http://schemas.microsoft.com/office/drawing/2014/main" id="{00000000-0008-0000-0000-00000E49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703" name="Text Box 2319">
          <a:extLst>
            <a:ext uri="{FF2B5EF4-FFF2-40B4-BE49-F238E27FC236}">
              <a16:creationId xmlns:a16="http://schemas.microsoft.com/office/drawing/2014/main" id="{00000000-0008-0000-0000-00000F49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704" name="Text Box 2320">
          <a:extLst>
            <a:ext uri="{FF2B5EF4-FFF2-40B4-BE49-F238E27FC236}">
              <a16:creationId xmlns:a16="http://schemas.microsoft.com/office/drawing/2014/main" id="{00000000-0008-0000-0000-000010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705" name="Rectangle 2321">
          <a:extLst>
            <a:ext uri="{FF2B5EF4-FFF2-40B4-BE49-F238E27FC236}">
              <a16:creationId xmlns:a16="http://schemas.microsoft.com/office/drawing/2014/main" id="{00000000-0008-0000-0000-00001149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706" name="Text Box 2322">
          <a:extLst>
            <a:ext uri="{FF2B5EF4-FFF2-40B4-BE49-F238E27FC236}">
              <a16:creationId xmlns:a16="http://schemas.microsoft.com/office/drawing/2014/main" id="{00000000-0008-0000-0000-000012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707" name="Rectangle 2323">
          <a:extLst>
            <a:ext uri="{FF2B5EF4-FFF2-40B4-BE49-F238E27FC236}">
              <a16:creationId xmlns:a16="http://schemas.microsoft.com/office/drawing/2014/main" id="{00000000-0008-0000-0000-00001349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708" name="Text Box 2324">
          <a:extLst>
            <a:ext uri="{FF2B5EF4-FFF2-40B4-BE49-F238E27FC236}">
              <a16:creationId xmlns:a16="http://schemas.microsoft.com/office/drawing/2014/main" id="{00000000-0008-0000-0000-000014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709" name="Text Box 2325">
          <a:extLst>
            <a:ext uri="{FF2B5EF4-FFF2-40B4-BE49-F238E27FC236}">
              <a16:creationId xmlns:a16="http://schemas.microsoft.com/office/drawing/2014/main" id="{00000000-0008-0000-0000-000015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8710" name="Rectangle 2326">
          <a:extLst>
            <a:ext uri="{FF2B5EF4-FFF2-40B4-BE49-F238E27FC236}">
              <a16:creationId xmlns:a16="http://schemas.microsoft.com/office/drawing/2014/main" id="{00000000-0008-0000-0000-00001649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711" name="Text Box 2327">
          <a:extLst>
            <a:ext uri="{FF2B5EF4-FFF2-40B4-BE49-F238E27FC236}">
              <a16:creationId xmlns:a16="http://schemas.microsoft.com/office/drawing/2014/main" id="{00000000-0008-0000-0000-00001749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712" name="Text Box 2328">
          <a:extLst>
            <a:ext uri="{FF2B5EF4-FFF2-40B4-BE49-F238E27FC236}">
              <a16:creationId xmlns:a16="http://schemas.microsoft.com/office/drawing/2014/main" id="{00000000-0008-0000-0000-000018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713" name="Text Box 2329">
          <a:extLst>
            <a:ext uri="{FF2B5EF4-FFF2-40B4-BE49-F238E27FC236}">
              <a16:creationId xmlns:a16="http://schemas.microsoft.com/office/drawing/2014/main" id="{00000000-0008-0000-0000-000019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714" name="Rectangle 2330">
          <a:extLst>
            <a:ext uri="{FF2B5EF4-FFF2-40B4-BE49-F238E27FC236}">
              <a16:creationId xmlns:a16="http://schemas.microsoft.com/office/drawing/2014/main" id="{00000000-0008-0000-0000-00001A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715" name="Text Box 2331">
          <a:extLst>
            <a:ext uri="{FF2B5EF4-FFF2-40B4-BE49-F238E27FC236}">
              <a16:creationId xmlns:a16="http://schemas.microsoft.com/office/drawing/2014/main" id="{00000000-0008-0000-0000-00001B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716" name="Text Box 2332">
          <a:extLst>
            <a:ext uri="{FF2B5EF4-FFF2-40B4-BE49-F238E27FC236}">
              <a16:creationId xmlns:a16="http://schemas.microsoft.com/office/drawing/2014/main" id="{00000000-0008-0000-0000-00001C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717" name="Rectangle 2333">
          <a:extLst>
            <a:ext uri="{FF2B5EF4-FFF2-40B4-BE49-F238E27FC236}">
              <a16:creationId xmlns:a16="http://schemas.microsoft.com/office/drawing/2014/main" id="{00000000-0008-0000-0000-00001D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718" name="Text Box 2334">
          <a:extLst>
            <a:ext uri="{FF2B5EF4-FFF2-40B4-BE49-F238E27FC236}">
              <a16:creationId xmlns:a16="http://schemas.microsoft.com/office/drawing/2014/main" id="{00000000-0008-0000-0000-00001E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719" name="Rectangle 2335">
          <a:extLst>
            <a:ext uri="{FF2B5EF4-FFF2-40B4-BE49-F238E27FC236}">
              <a16:creationId xmlns:a16="http://schemas.microsoft.com/office/drawing/2014/main" id="{00000000-0008-0000-0000-00001F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720" name="Text Box 2336">
          <a:extLst>
            <a:ext uri="{FF2B5EF4-FFF2-40B4-BE49-F238E27FC236}">
              <a16:creationId xmlns:a16="http://schemas.microsoft.com/office/drawing/2014/main" id="{00000000-0008-0000-0000-000020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721" name="Text Box 2337">
          <a:extLst>
            <a:ext uri="{FF2B5EF4-FFF2-40B4-BE49-F238E27FC236}">
              <a16:creationId xmlns:a16="http://schemas.microsoft.com/office/drawing/2014/main" id="{00000000-0008-0000-0000-000021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8722" name="Rectangle 2338">
          <a:extLst>
            <a:ext uri="{FF2B5EF4-FFF2-40B4-BE49-F238E27FC236}">
              <a16:creationId xmlns:a16="http://schemas.microsoft.com/office/drawing/2014/main" id="{00000000-0008-0000-0000-00002249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723" name="Text Box 2339">
          <a:extLst>
            <a:ext uri="{FF2B5EF4-FFF2-40B4-BE49-F238E27FC236}">
              <a16:creationId xmlns:a16="http://schemas.microsoft.com/office/drawing/2014/main" id="{00000000-0008-0000-0000-000023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724" name="Text Box 2340">
          <a:extLst>
            <a:ext uri="{FF2B5EF4-FFF2-40B4-BE49-F238E27FC236}">
              <a16:creationId xmlns:a16="http://schemas.microsoft.com/office/drawing/2014/main" id="{00000000-0008-0000-0000-000024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725" name="Text Box 2341">
          <a:extLst>
            <a:ext uri="{FF2B5EF4-FFF2-40B4-BE49-F238E27FC236}">
              <a16:creationId xmlns:a16="http://schemas.microsoft.com/office/drawing/2014/main" id="{00000000-0008-0000-0000-000025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726" name="Rectangle 2342">
          <a:extLst>
            <a:ext uri="{FF2B5EF4-FFF2-40B4-BE49-F238E27FC236}">
              <a16:creationId xmlns:a16="http://schemas.microsoft.com/office/drawing/2014/main" id="{00000000-0008-0000-0000-00002649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727" name="Text Box 2343">
          <a:extLst>
            <a:ext uri="{FF2B5EF4-FFF2-40B4-BE49-F238E27FC236}">
              <a16:creationId xmlns:a16="http://schemas.microsoft.com/office/drawing/2014/main" id="{00000000-0008-0000-0000-00002749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728" name="Text Box 2344">
          <a:extLst>
            <a:ext uri="{FF2B5EF4-FFF2-40B4-BE49-F238E27FC236}">
              <a16:creationId xmlns:a16="http://schemas.microsoft.com/office/drawing/2014/main" id="{00000000-0008-0000-0000-000028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729" name="Rectangle 2345">
          <a:extLst>
            <a:ext uri="{FF2B5EF4-FFF2-40B4-BE49-F238E27FC236}">
              <a16:creationId xmlns:a16="http://schemas.microsoft.com/office/drawing/2014/main" id="{00000000-0008-0000-0000-00002949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730" name="Text Box 2346">
          <a:extLst>
            <a:ext uri="{FF2B5EF4-FFF2-40B4-BE49-F238E27FC236}">
              <a16:creationId xmlns:a16="http://schemas.microsoft.com/office/drawing/2014/main" id="{00000000-0008-0000-0000-00002A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731" name="Rectangle 2347">
          <a:extLst>
            <a:ext uri="{FF2B5EF4-FFF2-40B4-BE49-F238E27FC236}">
              <a16:creationId xmlns:a16="http://schemas.microsoft.com/office/drawing/2014/main" id="{00000000-0008-0000-0000-00002B49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732" name="Text Box 2348">
          <a:extLst>
            <a:ext uri="{FF2B5EF4-FFF2-40B4-BE49-F238E27FC236}">
              <a16:creationId xmlns:a16="http://schemas.microsoft.com/office/drawing/2014/main" id="{00000000-0008-0000-0000-00002C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733" name="Text Box 2349">
          <a:extLst>
            <a:ext uri="{FF2B5EF4-FFF2-40B4-BE49-F238E27FC236}">
              <a16:creationId xmlns:a16="http://schemas.microsoft.com/office/drawing/2014/main" id="{00000000-0008-0000-0000-00002D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8734" name="Rectangle 2350">
          <a:extLst>
            <a:ext uri="{FF2B5EF4-FFF2-40B4-BE49-F238E27FC236}">
              <a16:creationId xmlns:a16="http://schemas.microsoft.com/office/drawing/2014/main" id="{00000000-0008-0000-0000-00002E49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735" name="Text Box 2351">
          <a:extLst>
            <a:ext uri="{FF2B5EF4-FFF2-40B4-BE49-F238E27FC236}">
              <a16:creationId xmlns:a16="http://schemas.microsoft.com/office/drawing/2014/main" id="{00000000-0008-0000-0000-00002F49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736" name="Text Box 2352">
          <a:extLst>
            <a:ext uri="{FF2B5EF4-FFF2-40B4-BE49-F238E27FC236}">
              <a16:creationId xmlns:a16="http://schemas.microsoft.com/office/drawing/2014/main" id="{00000000-0008-0000-0000-000030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18737" name="Text Box 2353">
          <a:extLst>
            <a:ext uri="{FF2B5EF4-FFF2-40B4-BE49-F238E27FC236}">
              <a16:creationId xmlns:a16="http://schemas.microsoft.com/office/drawing/2014/main" id="{00000000-0008-0000-0000-00003149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19</xdr:row>
      <xdr:rowOff>704850</xdr:rowOff>
    </xdr:to>
    <xdr:sp macro="" textlink="">
      <xdr:nvSpPr>
        <xdr:cNvPr id="18738" name="Rectangle 2354">
          <a:extLst>
            <a:ext uri="{FF2B5EF4-FFF2-40B4-BE49-F238E27FC236}">
              <a16:creationId xmlns:a16="http://schemas.microsoft.com/office/drawing/2014/main" id="{00000000-0008-0000-0000-000032490000}"/>
            </a:ext>
          </a:extLst>
        </xdr:cNvPr>
        <xdr:cNvSpPr>
          <a:spLocks noChangeArrowheads="1"/>
        </xdr:cNvSpPr>
      </xdr:nvSpPr>
      <xdr:spPr bwMode="auto">
        <a:xfrm>
          <a:off x="5905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18739" name="Text Box 2355">
          <a:extLst>
            <a:ext uri="{FF2B5EF4-FFF2-40B4-BE49-F238E27FC236}">
              <a16:creationId xmlns:a16="http://schemas.microsoft.com/office/drawing/2014/main" id="{00000000-0008-0000-0000-00003349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18740" name="Text Box 2356">
          <a:extLst>
            <a:ext uri="{FF2B5EF4-FFF2-40B4-BE49-F238E27FC236}">
              <a16:creationId xmlns:a16="http://schemas.microsoft.com/office/drawing/2014/main" id="{00000000-0008-0000-0000-00003449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42" name="Text Box 2358">
          <a:extLst>
            <a:ext uri="{FF2B5EF4-FFF2-40B4-BE49-F238E27FC236}">
              <a16:creationId xmlns:a16="http://schemas.microsoft.com/office/drawing/2014/main" id="{00000000-0008-0000-0000-000036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744" name="Text Box 2360">
          <a:extLst>
            <a:ext uri="{FF2B5EF4-FFF2-40B4-BE49-F238E27FC236}">
              <a16:creationId xmlns:a16="http://schemas.microsoft.com/office/drawing/2014/main" id="{00000000-0008-0000-0000-00003849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46" name="Text Box 2362">
          <a:extLst>
            <a:ext uri="{FF2B5EF4-FFF2-40B4-BE49-F238E27FC236}">
              <a16:creationId xmlns:a16="http://schemas.microsoft.com/office/drawing/2014/main" id="{00000000-0008-0000-0000-00003A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48" name="Text Box 2364">
          <a:extLst>
            <a:ext uri="{FF2B5EF4-FFF2-40B4-BE49-F238E27FC236}">
              <a16:creationId xmlns:a16="http://schemas.microsoft.com/office/drawing/2014/main" id="{00000000-0008-0000-0000-00003C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750" name="Text Box 2366">
          <a:extLst>
            <a:ext uri="{FF2B5EF4-FFF2-40B4-BE49-F238E27FC236}">
              <a16:creationId xmlns:a16="http://schemas.microsoft.com/office/drawing/2014/main" id="{00000000-0008-0000-0000-00003E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752" name="Text Box 2368">
          <a:extLst>
            <a:ext uri="{FF2B5EF4-FFF2-40B4-BE49-F238E27FC236}">
              <a16:creationId xmlns:a16="http://schemas.microsoft.com/office/drawing/2014/main" id="{00000000-0008-0000-0000-000040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754" name="Text Box 2370">
          <a:extLst>
            <a:ext uri="{FF2B5EF4-FFF2-40B4-BE49-F238E27FC236}">
              <a16:creationId xmlns:a16="http://schemas.microsoft.com/office/drawing/2014/main" id="{00000000-0008-0000-0000-000042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756" name="Text Box 2372">
          <a:extLst>
            <a:ext uri="{FF2B5EF4-FFF2-40B4-BE49-F238E27FC236}">
              <a16:creationId xmlns:a16="http://schemas.microsoft.com/office/drawing/2014/main" id="{00000000-0008-0000-0000-000044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58" name="Text Box 2374">
          <a:extLst>
            <a:ext uri="{FF2B5EF4-FFF2-40B4-BE49-F238E27FC236}">
              <a16:creationId xmlns:a16="http://schemas.microsoft.com/office/drawing/2014/main" id="{00000000-0008-0000-0000-000046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60" name="Text Box 2376">
          <a:extLst>
            <a:ext uri="{FF2B5EF4-FFF2-40B4-BE49-F238E27FC236}">
              <a16:creationId xmlns:a16="http://schemas.microsoft.com/office/drawing/2014/main" id="{00000000-0008-0000-0000-000048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8761" name="Rectangle 2377">
          <a:extLst>
            <a:ext uri="{FF2B5EF4-FFF2-40B4-BE49-F238E27FC236}">
              <a16:creationId xmlns:a16="http://schemas.microsoft.com/office/drawing/2014/main" id="{00000000-0008-0000-0000-00004949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762" name="Text Box 2378">
          <a:extLst>
            <a:ext uri="{FF2B5EF4-FFF2-40B4-BE49-F238E27FC236}">
              <a16:creationId xmlns:a16="http://schemas.microsoft.com/office/drawing/2014/main" id="{00000000-0008-0000-0000-00004A49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63" name="Text Box 2379">
          <a:extLst>
            <a:ext uri="{FF2B5EF4-FFF2-40B4-BE49-F238E27FC236}">
              <a16:creationId xmlns:a16="http://schemas.microsoft.com/office/drawing/2014/main" id="{00000000-0008-0000-0000-00004B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65" name="Text Box 2381">
          <a:extLst>
            <a:ext uri="{FF2B5EF4-FFF2-40B4-BE49-F238E27FC236}">
              <a16:creationId xmlns:a16="http://schemas.microsoft.com/office/drawing/2014/main" id="{00000000-0008-0000-0000-00004D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766" name="Rectangle 2382">
          <a:extLst>
            <a:ext uri="{FF2B5EF4-FFF2-40B4-BE49-F238E27FC236}">
              <a16:creationId xmlns:a16="http://schemas.microsoft.com/office/drawing/2014/main" id="{00000000-0008-0000-0000-00004E49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767" name="Text Box 2383">
          <a:extLst>
            <a:ext uri="{FF2B5EF4-FFF2-40B4-BE49-F238E27FC236}">
              <a16:creationId xmlns:a16="http://schemas.microsoft.com/office/drawing/2014/main" id="{00000000-0008-0000-0000-00004F49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68" name="Text Box 2384">
          <a:extLst>
            <a:ext uri="{FF2B5EF4-FFF2-40B4-BE49-F238E27FC236}">
              <a16:creationId xmlns:a16="http://schemas.microsoft.com/office/drawing/2014/main" id="{00000000-0008-0000-0000-000050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70" name="Text Box 2386">
          <a:extLst>
            <a:ext uri="{FF2B5EF4-FFF2-40B4-BE49-F238E27FC236}">
              <a16:creationId xmlns:a16="http://schemas.microsoft.com/office/drawing/2014/main" id="{00000000-0008-0000-0000-000052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772" name="Text Box 2388">
          <a:extLst>
            <a:ext uri="{FF2B5EF4-FFF2-40B4-BE49-F238E27FC236}">
              <a16:creationId xmlns:a16="http://schemas.microsoft.com/office/drawing/2014/main" id="{00000000-0008-0000-0000-000054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74" name="Text Box 2390">
          <a:extLst>
            <a:ext uri="{FF2B5EF4-FFF2-40B4-BE49-F238E27FC236}">
              <a16:creationId xmlns:a16="http://schemas.microsoft.com/office/drawing/2014/main" id="{00000000-0008-0000-0000-000056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775" name="Rectangle 2391">
          <a:extLst>
            <a:ext uri="{FF2B5EF4-FFF2-40B4-BE49-F238E27FC236}">
              <a16:creationId xmlns:a16="http://schemas.microsoft.com/office/drawing/2014/main" id="{00000000-0008-0000-0000-00005749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776" name="Text Box 2392">
          <a:extLst>
            <a:ext uri="{FF2B5EF4-FFF2-40B4-BE49-F238E27FC236}">
              <a16:creationId xmlns:a16="http://schemas.microsoft.com/office/drawing/2014/main" id="{00000000-0008-0000-0000-00005849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77" name="Text Box 2393">
          <a:extLst>
            <a:ext uri="{FF2B5EF4-FFF2-40B4-BE49-F238E27FC236}">
              <a16:creationId xmlns:a16="http://schemas.microsoft.com/office/drawing/2014/main" id="{00000000-0008-0000-0000-000059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779" name="Text Box 2395">
          <a:extLst>
            <a:ext uri="{FF2B5EF4-FFF2-40B4-BE49-F238E27FC236}">
              <a16:creationId xmlns:a16="http://schemas.microsoft.com/office/drawing/2014/main" id="{00000000-0008-0000-0000-00005B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781" name="Text Box 2397">
          <a:extLst>
            <a:ext uri="{FF2B5EF4-FFF2-40B4-BE49-F238E27FC236}">
              <a16:creationId xmlns:a16="http://schemas.microsoft.com/office/drawing/2014/main" id="{00000000-0008-0000-0000-00005D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83" name="Text Box 2399">
          <a:extLst>
            <a:ext uri="{FF2B5EF4-FFF2-40B4-BE49-F238E27FC236}">
              <a16:creationId xmlns:a16="http://schemas.microsoft.com/office/drawing/2014/main" id="{00000000-0008-0000-0000-00005F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8784" name="Rectangle 2400">
          <a:extLst>
            <a:ext uri="{FF2B5EF4-FFF2-40B4-BE49-F238E27FC236}">
              <a16:creationId xmlns:a16="http://schemas.microsoft.com/office/drawing/2014/main" id="{00000000-0008-0000-0000-00006049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785" name="Text Box 2401">
          <a:extLst>
            <a:ext uri="{FF2B5EF4-FFF2-40B4-BE49-F238E27FC236}">
              <a16:creationId xmlns:a16="http://schemas.microsoft.com/office/drawing/2014/main" id="{00000000-0008-0000-0000-00006149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86" name="Text Box 2402">
          <a:extLst>
            <a:ext uri="{FF2B5EF4-FFF2-40B4-BE49-F238E27FC236}">
              <a16:creationId xmlns:a16="http://schemas.microsoft.com/office/drawing/2014/main" id="{00000000-0008-0000-0000-000062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787" name="Text Box 2403">
          <a:extLst>
            <a:ext uri="{FF2B5EF4-FFF2-40B4-BE49-F238E27FC236}">
              <a16:creationId xmlns:a16="http://schemas.microsoft.com/office/drawing/2014/main" id="{00000000-0008-0000-0000-00006349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8788" name="Rectangle 2404">
          <a:extLst>
            <a:ext uri="{FF2B5EF4-FFF2-40B4-BE49-F238E27FC236}">
              <a16:creationId xmlns:a16="http://schemas.microsoft.com/office/drawing/2014/main" id="{00000000-0008-0000-0000-00006449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789" name="Text Box 2405">
          <a:extLst>
            <a:ext uri="{FF2B5EF4-FFF2-40B4-BE49-F238E27FC236}">
              <a16:creationId xmlns:a16="http://schemas.microsoft.com/office/drawing/2014/main" id="{00000000-0008-0000-0000-00006549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790" name="Text Box 2406">
          <a:extLst>
            <a:ext uri="{FF2B5EF4-FFF2-40B4-BE49-F238E27FC236}">
              <a16:creationId xmlns:a16="http://schemas.microsoft.com/office/drawing/2014/main" id="{00000000-0008-0000-0000-00006649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92" name="Text Box 2408">
          <a:extLst>
            <a:ext uri="{FF2B5EF4-FFF2-40B4-BE49-F238E27FC236}">
              <a16:creationId xmlns:a16="http://schemas.microsoft.com/office/drawing/2014/main" id="{00000000-0008-0000-0000-000068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793" name="Rectangle 2409">
          <a:extLst>
            <a:ext uri="{FF2B5EF4-FFF2-40B4-BE49-F238E27FC236}">
              <a16:creationId xmlns:a16="http://schemas.microsoft.com/office/drawing/2014/main" id="{00000000-0008-0000-0000-00006949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794" name="Text Box 2410">
          <a:extLst>
            <a:ext uri="{FF2B5EF4-FFF2-40B4-BE49-F238E27FC236}">
              <a16:creationId xmlns:a16="http://schemas.microsoft.com/office/drawing/2014/main" id="{00000000-0008-0000-0000-00006A49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95" name="Text Box 2411">
          <a:extLst>
            <a:ext uri="{FF2B5EF4-FFF2-40B4-BE49-F238E27FC236}">
              <a16:creationId xmlns:a16="http://schemas.microsoft.com/office/drawing/2014/main" id="{00000000-0008-0000-0000-00006B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96" name="Text Box 2412">
          <a:extLst>
            <a:ext uri="{FF2B5EF4-FFF2-40B4-BE49-F238E27FC236}">
              <a16:creationId xmlns:a16="http://schemas.microsoft.com/office/drawing/2014/main" id="{00000000-0008-0000-0000-00006C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797" name="Text Box 2413">
          <a:extLst>
            <a:ext uri="{FF2B5EF4-FFF2-40B4-BE49-F238E27FC236}">
              <a16:creationId xmlns:a16="http://schemas.microsoft.com/office/drawing/2014/main" id="{00000000-0008-0000-0000-00006D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99" name="Text Box 2415">
          <a:extLst>
            <a:ext uri="{FF2B5EF4-FFF2-40B4-BE49-F238E27FC236}">
              <a16:creationId xmlns:a16="http://schemas.microsoft.com/office/drawing/2014/main" id="{00000000-0008-0000-0000-00006F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800" name="Rectangle 2416">
          <a:extLst>
            <a:ext uri="{FF2B5EF4-FFF2-40B4-BE49-F238E27FC236}">
              <a16:creationId xmlns:a16="http://schemas.microsoft.com/office/drawing/2014/main" id="{00000000-0008-0000-0000-00007049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801" name="Text Box 2417">
          <a:extLst>
            <a:ext uri="{FF2B5EF4-FFF2-40B4-BE49-F238E27FC236}">
              <a16:creationId xmlns:a16="http://schemas.microsoft.com/office/drawing/2014/main" id="{00000000-0008-0000-0000-00007149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802" name="Text Box 2418">
          <a:extLst>
            <a:ext uri="{FF2B5EF4-FFF2-40B4-BE49-F238E27FC236}">
              <a16:creationId xmlns:a16="http://schemas.microsoft.com/office/drawing/2014/main" id="{00000000-0008-0000-0000-000072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803" name="Text Box 2419">
          <a:extLst>
            <a:ext uri="{FF2B5EF4-FFF2-40B4-BE49-F238E27FC236}">
              <a16:creationId xmlns:a16="http://schemas.microsoft.com/office/drawing/2014/main" id="{00000000-0008-0000-0000-000073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804" name="Rectangle 2420">
          <a:extLst>
            <a:ext uri="{FF2B5EF4-FFF2-40B4-BE49-F238E27FC236}">
              <a16:creationId xmlns:a16="http://schemas.microsoft.com/office/drawing/2014/main" id="{00000000-0008-0000-0000-00007449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805" name="Text Box 2421">
          <a:extLst>
            <a:ext uri="{FF2B5EF4-FFF2-40B4-BE49-F238E27FC236}">
              <a16:creationId xmlns:a16="http://schemas.microsoft.com/office/drawing/2014/main" id="{00000000-0008-0000-0000-00007549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806" name="Text Box 2422">
          <a:extLst>
            <a:ext uri="{FF2B5EF4-FFF2-40B4-BE49-F238E27FC236}">
              <a16:creationId xmlns:a16="http://schemas.microsoft.com/office/drawing/2014/main" id="{00000000-0008-0000-0000-000076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807" name="Text Box 2423">
          <a:extLst>
            <a:ext uri="{FF2B5EF4-FFF2-40B4-BE49-F238E27FC236}">
              <a16:creationId xmlns:a16="http://schemas.microsoft.com/office/drawing/2014/main" id="{00000000-0008-0000-0000-000077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8808" name="Rectangle 2424">
          <a:extLst>
            <a:ext uri="{FF2B5EF4-FFF2-40B4-BE49-F238E27FC236}">
              <a16:creationId xmlns:a16="http://schemas.microsoft.com/office/drawing/2014/main" id="{00000000-0008-0000-0000-00007849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809" name="Text Box 2425">
          <a:extLst>
            <a:ext uri="{FF2B5EF4-FFF2-40B4-BE49-F238E27FC236}">
              <a16:creationId xmlns:a16="http://schemas.microsoft.com/office/drawing/2014/main" id="{00000000-0008-0000-0000-00007949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810" name="Text Box 2426">
          <a:extLst>
            <a:ext uri="{FF2B5EF4-FFF2-40B4-BE49-F238E27FC236}">
              <a16:creationId xmlns:a16="http://schemas.microsoft.com/office/drawing/2014/main" id="{00000000-0008-0000-0000-00007A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812" name="Text Box 2428">
          <a:extLst>
            <a:ext uri="{FF2B5EF4-FFF2-40B4-BE49-F238E27FC236}">
              <a16:creationId xmlns:a16="http://schemas.microsoft.com/office/drawing/2014/main" id="{00000000-0008-0000-0000-00007C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8813" name="Rectangle 2429">
          <a:extLst>
            <a:ext uri="{FF2B5EF4-FFF2-40B4-BE49-F238E27FC236}">
              <a16:creationId xmlns:a16="http://schemas.microsoft.com/office/drawing/2014/main" id="{00000000-0008-0000-0000-00007D49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814" name="Text Box 2430">
          <a:extLst>
            <a:ext uri="{FF2B5EF4-FFF2-40B4-BE49-F238E27FC236}">
              <a16:creationId xmlns:a16="http://schemas.microsoft.com/office/drawing/2014/main" id="{00000000-0008-0000-0000-00007E49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815" name="Text Box 2431">
          <a:extLst>
            <a:ext uri="{FF2B5EF4-FFF2-40B4-BE49-F238E27FC236}">
              <a16:creationId xmlns:a16="http://schemas.microsoft.com/office/drawing/2014/main" id="{00000000-0008-0000-0000-00007F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17" name="Text Box 2433">
          <a:extLst>
            <a:ext uri="{FF2B5EF4-FFF2-40B4-BE49-F238E27FC236}">
              <a16:creationId xmlns:a16="http://schemas.microsoft.com/office/drawing/2014/main" id="{00000000-0008-0000-0000-000081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819" name="Text Box 2435">
          <a:extLst>
            <a:ext uri="{FF2B5EF4-FFF2-40B4-BE49-F238E27FC236}">
              <a16:creationId xmlns:a16="http://schemas.microsoft.com/office/drawing/2014/main" id="{00000000-0008-0000-0000-000083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21" name="Text Box 2437">
          <a:extLst>
            <a:ext uri="{FF2B5EF4-FFF2-40B4-BE49-F238E27FC236}">
              <a16:creationId xmlns:a16="http://schemas.microsoft.com/office/drawing/2014/main" id="{00000000-0008-0000-0000-000085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8822" name="Rectangle 2438">
          <a:extLst>
            <a:ext uri="{FF2B5EF4-FFF2-40B4-BE49-F238E27FC236}">
              <a16:creationId xmlns:a16="http://schemas.microsoft.com/office/drawing/2014/main" id="{00000000-0008-0000-0000-00008649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823" name="Text Box 2439">
          <a:extLst>
            <a:ext uri="{FF2B5EF4-FFF2-40B4-BE49-F238E27FC236}">
              <a16:creationId xmlns:a16="http://schemas.microsoft.com/office/drawing/2014/main" id="{00000000-0008-0000-0000-000087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24" name="Text Box 2440">
          <a:extLst>
            <a:ext uri="{FF2B5EF4-FFF2-40B4-BE49-F238E27FC236}">
              <a16:creationId xmlns:a16="http://schemas.microsoft.com/office/drawing/2014/main" id="{00000000-0008-0000-0000-000088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26" name="Text Box 2442">
          <a:extLst>
            <a:ext uri="{FF2B5EF4-FFF2-40B4-BE49-F238E27FC236}">
              <a16:creationId xmlns:a16="http://schemas.microsoft.com/office/drawing/2014/main" id="{00000000-0008-0000-0000-00008A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8827" name="Rectangle 2443">
          <a:extLst>
            <a:ext uri="{FF2B5EF4-FFF2-40B4-BE49-F238E27FC236}">
              <a16:creationId xmlns:a16="http://schemas.microsoft.com/office/drawing/2014/main" id="{00000000-0008-0000-0000-00008B49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828" name="Text Box 2444">
          <a:extLst>
            <a:ext uri="{FF2B5EF4-FFF2-40B4-BE49-F238E27FC236}">
              <a16:creationId xmlns:a16="http://schemas.microsoft.com/office/drawing/2014/main" id="{00000000-0008-0000-0000-00008C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29" name="Text Box 2445">
          <a:extLst>
            <a:ext uri="{FF2B5EF4-FFF2-40B4-BE49-F238E27FC236}">
              <a16:creationId xmlns:a16="http://schemas.microsoft.com/office/drawing/2014/main" id="{00000000-0008-0000-0000-00008D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830" name="Text Box 2446">
          <a:extLst>
            <a:ext uri="{FF2B5EF4-FFF2-40B4-BE49-F238E27FC236}">
              <a16:creationId xmlns:a16="http://schemas.microsoft.com/office/drawing/2014/main" id="{00000000-0008-0000-0000-00008E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8831" name="Rectangle 2447">
          <a:extLst>
            <a:ext uri="{FF2B5EF4-FFF2-40B4-BE49-F238E27FC236}">
              <a16:creationId xmlns:a16="http://schemas.microsoft.com/office/drawing/2014/main" id="{00000000-0008-0000-0000-00008F49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832" name="Text Box 2448">
          <a:extLst>
            <a:ext uri="{FF2B5EF4-FFF2-40B4-BE49-F238E27FC236}">
              <a16:creationId xmlns:a16="http://schemas.microsoft.com/office/drawing/2014/main" id="{00000000-0008-0000-0000-00009049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833" name="Text Box 2449">
          <a:extLst>
            <a:ext uri="{FF2B5EF4-FFF2-40B4-BE49-F238E27FC236}">
              <a16:creationId xmlns:a16="http://schemas.microsoft.com/office/drawing/2014/main" id="{00000000-0008-0000-0000-000091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836" name="Text Box 2452">
          <a:extLst>
            <a:ext uri="{FF2B5EF4-FFF2-40B4-BE49-F238E27FC236}">
              <a16:creationId xmlns:a16="http://schemas.microsoft.com/office/drawing/2014/main" id="{00000000-0008-0000-0000-00009449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838" name="Text Box 2454">
          <a:extLst>
            <a:ext uri="{FF2B5EF4-FFF2-40B4-BE49-F238E27FC236}">
              <a16:creationId xmlns:a16="http://schemas.microsoft.com/office/drawing/2014/main" id="{00000000-0008-0000-0000-00009649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840" name="Text Box 2456">
          <a:extLst>
            <a:ext uri="{FF2B5EF4-FFF2-40B4-BE49-F238E27FC236}">
              <a16:creationId xmlns:a16="http://schemas.microsoft.com/office/drawing/2014/main" id="{00000000-0008-0000-0000-00009849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842" name="Text Box 2458">
          <a:extLst>
            <a:ext uri="{FF2B5EF4-FFF2-40B4-BE49-F238E27FC236}">
              <a16:creationId xmlns:a16="http://schemas.microsoft.com/office/drawing/2014/main" id="{00000000-0008-0000-0000-00009A49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844" name="Text Box 2460">
          <a:extLst>
            <a:ext uri="{FF2B5EF4-FFF2-40B4-BE49-F238E27FC236}">
              <a16:creationId xmlns:a16="http://schemas.microsoft.com/office/drawing/2014/main" id="{00000000-0008-0000-0000-00009C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846" name="Text Box 2462">
          <a:extLst>
            <a:ext uri="{FF2B5EF4-FFF2-40B4-BE49-F238E27FC236}">
              <a16:creationId xmlns:a16="http://schemas.microsoft.com/office/drawing/2014/main" id="{00000000-0008-0000-0000-00009E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848" name="Text Box 2464">
          <a:extLst>
            <a:ext uri="{FF2B5EF4-FFF2-40B4-BE49-F238E27FC236}">
              <a16:creationId xmlns:a16="http://schemas.microsoft.com/office/drawing/2014/main" id="{00000000-0008-0000-0000-0000A0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850" name="Text Box 2466">
          <a:extLst>
            <a:ext uri="{FF2B5EF4-FFF2-40B4-BE49-F238E27FC236}">
              <a16:creationId xmlns:a16="http://schemas.microsoft.com/office/drawing/2014/main" id="{00000000-0008-0000-0000-0000A2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852" name="Text Box 2468">
          <a:extLst>
            <a:ext uri="{FF2B5EF4-FFF2-40B4-BE49-F238E27FC236}">
              <a16:creationId xmlns:a16="http://schemas.microsoft.com/office/drawing/2014/main" id="{00000000-0008-0000-0000-0000A449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4" name="Rectangle 2470">
          <a:extLst>
            <a:ext uri="{FF2B5EF4-FFF2-40B4-BE49-F238E27FC236}">
              <a16:creationId xmlns:a16="http://schemas.microsoft.com/office/drawing/2014/main" id="{00000000-0008-0000-0000-0000A6490000}"/>
            </a:ext>
          </a:extLst>
        </xdr:cNvPr>
        <xdr:cNvSpPr>
          <a:spLocks noChangeArrowheads="1"/>
        </xdr:cNvSpPr>
      </xdr:nvSpPr>
      <xdr:spPr bwMode="auto">
        <a:xfrm>
          <a:off x="4791075"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55" name="Text Box 2471">
          <a:extLst>
            <a:ext uri="{FF2B5EF4-FFF2-40B4-BE49-F238E27FC236}">
              <a16:creationId xmlns:a16="http://schemas.microsoft.com/office/drawing/2014/main" id="{00000000-0008-0000-0000-0000A7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6" name="Text Box 2472">
          <a:extLst>
            <a:ext uri="{FF2B5EF4-FFF2-40B4-BE49-F238E27FC236}">
              <a16:creationId xmlns:a16="http://schemas.microsoft.com/office/drawing/2014/main" id="{00000000-0008-0000-0000-0000A849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7" name="Text Box 2473">
          <a:extLst>
            <a:ext uri="{FF2B5EF4-FFF2-40B4-BE49-F238E27FC236}">
              <a16:creationId xmlns:a16="http://schemas.microsoft.com/office/drawing/2014/main" id="{00000000-0008-0000-0000-0000A949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8" name="Text Box 2474">
          <a:extLst>
            <a:ext uri="{FF2B5EF4-FFF2-40B4-BE49-F238E27FC236}">
              <a16:creationId xmlns:a16="http://schemas.microsoft.com/office/drawing/2014/main" id="{00000000-0008-0000-0000-0000AA49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9" name="Rectangle 2475">
          <a:extLst>
            <a:ext uri="{FF2B5EF4-FFF2-40B4-BE49-F238E27FC236}">
              <a16:creationId xmlns:a16="http://schemas.microsoft.com/office/drawing/2014/main" id="{00000000-0008-0000-0000-0000AB49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860" name="Text Box 2476">
          <a:extLst>
            <a:ext uri="{FF2B5EF4-FFF2-40B4-BE49-F238E27FC236}">
              <a16:creationId xmlns:a16="http://schemas.microsoft.com/office/drawing/2014/main" id="{00000000-0008-0000-0000-0000AC49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61" name="Text Box 2477">
          <a:extLst>
            <a:ext uri="{FF2B5EF4-FFF2-40B4-BE49-F238E27FC236}">
              <a16:creationId xmlns:a16="http://schemas.microsoft.com/office/drawing/2014/main" id="{00000000-0008-0000-0000-0000AD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62" name="Rectangle 2478">
          <a:extLst>
            <a:ext uri="{FF2B5EF4-FFF2-40B4-BE49-F238E27FC236}">
              <a16:creationId xmlns:a16="http://schemas.microsoft.com/office/drawing/2014/main" id="{00000000-0008-0000-0000-0000AE49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63" name="Text Box 2479">
          <a:extLst>
            <a:ext uri="{FF2B5EF4-FFF2-40B4-BE49-F238E27FC236}">
              <a16:creationId xmlns:a16="http://schemas.microsoft.com/office/drawing/2014/main" id="{00000000-0008-0000-0000-0000AF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64" name="Rectangle 2480">
          <a:extLst>
            <a:ext uri="{FF2B5EF4-FFF2-40B4-BE49-F238E27FC236}">
              <a16:creationId xmlns:a16="http://schemas.microsoft.com/office/drawing/2014/main" id="{00000000-0008-0000-0000-0000B049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65" name="Text Box 2481">
          <a:extLst>
            <a:ext uri="{FF2B5EF4-FFF2-40B4-BE49-F238E27FC236}">
              <a16:creationId xmlns:a16="http://schemas.microsoft.com/office/drawing/2014/main" id="{00000000-0008-0000-0000-0000B1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66" name="Rectangle 2482">
          <a:extLst>
            <a:ext uri="{FF2B5EF4-FFF2-40B4-BE49-F238E27FC236}">
              <a16:creationId xmlns:a16="http://schemas.microsoft.com/office/drawing/2014/main" id="{00000000-0008-0000-0000-0000B249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67" name="Text Box 2483">
          <a:extLst>
            <a:ext uri="{FF2B5EF4-FFF2-40B4-BE49-F238E27FC236}">
              <a16:creationId xmlns:a16="http://schemas.microsoft.com/office/drawing/2014/main" id="{00000000-0008-0000-0000-0000B3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871" name="Text Box 2487">
          <a:extLst>
            <a:ext uri="{FF2B5EF4-FFF2-40B4-BE49-F238E27FC236}">
              <a16:creationId xmlns:a16="http://schemas.microsoft.com/office/drawing/2014/main" id="{00000000-0008-0000-0000-0000B749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3" name="Rectangle 2489">
          <a:extLst>
            <a:ext uri="{FF2B5EF4-FFF2-40B4-BE49-F238E27FC236}">
              <a16:creationId xmlns:a16="http://schemas.microsoft.com/office/drawing/2014/main" id="{00000000-0008-0000-0000-0000B9490000}"/>
            </a:ext>
          </a:extLst>
        </xdr:cNvPr>
        <xdr:cNvSpPr>
          <a:spLocks noChangeArrowheads="1"/>
        </xdr:cNvSpPr>
      </xdr:nvSpPr>
      <xdr:spPr bwMode="auto">
        <a:xfrm>
          <a:off x="6191250"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74" name="Text Box 2490">
          <a:extLst>
            <a:ext uri="{FF2B5EF4-FFF2-40B4-BE49-F238E27FC236}">
              <a16:creationId xmlns:a16="http://schemas.microsoft.com/office/drawing/2014/main" id="{00000000-0008-0000-0000-0000BA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5" name="Text Box 2491">
          <a:extLst>
            <a:ext uri="{FF2B5EF4-FFF2-40B4-BE49-F238E27FC236}">
              <a16:creationId xmlns:a16="http://schemas.microsoft.com/office/drawing/2014/main" id="{00000000-0008-0000-0000-0000BB49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6" name="Text Box 2492">
          <a:extLst>
            <a:ext uri="{FF2B5EF4-FFF2-40B4-BE49-F238E27FC236}">
              <a16:creationId xmlns:a16="http://schemas.microsoft.com/office/drawing/2014/main" id="{00000000-0008-0000-0000-0000BC49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7" name="Text Box 2493">
          <a:extLst>
            <a:ext uri="{FF2B5EF4-FFF2-40B4-BE49-F238E27FC236}">
              <a16:creationId xmlns:a16="http://schemas.microsoft.com/office/drawing/2014/main" id="{00000000-0008-0000-0000-0000BD49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8" name="Rectangle 2494">
          <a:extLst>
            <a:ext uri="{FF2B5EF4-FFF2-40B4-BE49-F238E27FC236}">
              <a16:creationId xmlns:a16="http://schemas.microsoft.com/office/drawing/2014/main" id="{00000000-0008-0000-0000-0000BE49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879" name="Text Box 2495">
          <a:extLst>
            <a:ext uri="{FF2B5EF4-FFF2-40B4-BE49-F238E27FC236}">
              <a16:creationId xmlns:a16="http://schemas.microsoft.com/office/drawing/2014/main" id="{00000000-0008-0000-0000-0000BF49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80" name="Text Box 2496">
          <a:extLst>
            <a:ext uri="{FF2B5EF4-FFF2-40B4-BE49-F238E27FC236}">
              <a16:creationId xmlns:a16="http://schemas.microsoft.com/office/drawing/2014/main" id="{00000000-0008-0000-0000-0000C0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81" name="Rectangle 2497">
          <a:extLst>
            <a:ext uri="{FF2B5EF4-FFF2-40B4-BE49-F238E27FC236}">
              <a16:creationId xmlns:a16="http://schemas.microsoft.com/office/drawing/2014/main" id="{00000000-0008-0000-0000-0000C149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82" name="Text Box 2498">
          <a:extLst>
            <a:ext uri="{FF2B5EF4-FFF2-40B4-BE49-F238E27FC236}">
              <a16:creationId xmlns:a16="http://schemas.microsoft.com/office/drawing/2014/main" id="{00000000-0008-0000-0000-0000C2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83" name="Rectangle 2499">
          <a:extLst>
            <a:ext uri="{FF2B5EF4-FFF2-40B4-BE49-F238E27FC236}">
              <a16:creationId xmlns:a16="http://schemas.microsoft.com/office/drawing/2014/main" id="{00000000-0008-0000-0000-0000C349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84" name="Text Box 2500">
          <a:extLst>
            <a:ext uri="{FF2B5EF4-FFF2-40B4-BE49-F238E27FC236}">
              <a16:creationId xmlns:a16="http://schemas.microsoft.com/office/drawing/2014/main" id="{00000000-0008-0000-0000-0000C4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85" name="Rectangle 2501">
          <a:extLst>
            <a:ext uri="{FF2B5EF4-FFF2-40B4-BE49-F238E27FC236}">
              <a16:creationId xmlns:a16="http://schemas.microsoft.com/office/drawing/2014/main" id="{00000000-0008-0000-0000-0000C549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86" name="Text Box 2502">
          <a:extLst>
            <a:ext uri="{FF2B5EF4-FFF2-40B4-BE49-F238E27FC236}">
              <a16:creationId xmlns:a16="http://schemas.microsoft.com/office/drawing/2014/main" id="{00000000-0008-0000-0000-0000C6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888" name="Text Box 2504">
          <a:extLst>
            <a:ext uri="{FF2B5EF4-FFF2-40B4-BE49-F238E27FC236}">
              <a16:creationId xmlns:a16="http://schemas.microsoft.com/office/drawing/2014/main" id="{00000000-0008-0000-0000-0000C8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892" name="Text Box 2508">
          <a:extLst>
            <a:ext uri="{FF2B5EF4-FFF2-40B4-BE49-F238E27FC236}">
              <a16:creationId xmlns:a16="http://schemas.microsoft.com/office/drawing/2014/main" id="{00000000-0008-0000-0000-0000CC49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897" name="Text Box 2513">
          <a:extLst>
            <a:ext uri="{FF2B5EF4-FFF2-40B4-BE49-F238E27FC236}">
              <a16:creationId xmlns:a16="http://schemas.microsoft.com/office/drawing/2014/main" id="{00000000-0008-0000-0000-0000D1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902" name="Text Box 2518">
          <a:extLst>
            <a:ext uri="{FF2B5EF4-FFF2-40B4-BE49-F238E27FC236}">
              <a16:creationId xmlns:a16="http://schemas.microsoft.com/office/drawing/2014/main" id="{00000000-0008-0000-0000-0000D6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908" name="Text Box 2524">
          <a:extLst>
            <a:ext uri="{FF2B5EF4-FFF2-40B4-BE49-F238E27FC236}">
              <a16:creationId xmlns:a16="http://schemas.microsoft.com/office/drawing/2014/main" id="{00000000-0008-0000-0000-0000DC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910" name="Text Box 2526">
          <a:extLst>
            <a:ext uri="{FF2B5EF4-FFF2-40B4-BE49-F238E27FC236}">
              <a16:creationId xmlns:a16="http://schemas.microsoft.com/office/drawing/2014/main" id="{00000000-0008-0000-0000-0000DE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912" name="Text Box 2528">
          <a:extLst>
            <a:ext uri="{FF2B5EF4-FFF2-40B4-BE49-F238E27FC236}">
              <a16:creationId xmlns:a16="http://schemas.microsoft.com/office/drawing/2014/main" id="{00000000-0008-0000-0000-0000E0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4" name="Rectangle 2530">
          <a:extLst>
            <a:ext uri="{FF2B5EF4-FFF2-40B4-BE49-F238E27FC236}">
              <a16:creationId xmlns:a16="http://schemas.microsoft.com/office/drawing/2014/main" id="{00000000-0008-0000-0000-0000E2490000}"/>
            </a:ext>
          </a:extLst>
        </xdr:cNvPr>
        <xdr:cNvSpPr>
          <a:spLocks noChangeArrowheads="1"/>
        </xdr:cNvSpPr>
      </xdr:nvSpPr>
      <xdr:spPr bwMode="auto">
        <a:xfrm>
          <a:off x="10391775"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15" name="Text Box 2531">
          <a:extLst>
            <a:ext uri="{FF2B5EF4-FFF2-40B4-BE49-F238E27FC236}">
              <a16:creationId xmlns:a16="http://schemas.microsoft.com/office/drawing/2014/main" id="{00000000-0008-0000-0000-0000E3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6" name="Text Box 2532">
          <a:extLst>
            <a:ext uri="{FF2B5EF4-FFF2-40B4-BE49-F238E27FC236}">
              <a16:creationId xmlns:a16="http://schemas.microsoft.com/office/drawing/2014/main" id="{00000000-0008-0000-0000-0000E449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7" name="Text Box 2533">
          <a:extLst>
            <a:ext uri="{FF2B5EF4-FFF2-40B4-BE49-F238E27FC236}">
              <a16:creationId xmlns:a16="http://schemas.microsoft.com/office/drawing/2014/main" id="{00000000-0008-0000-0000-0000E549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8" name="Text Box 2534">
          <a:extLst>
            <a:ext uri="{FF2B5EF4-FFF2-40B4-BE49-F238E27FC236}">
              <a16:creationId xmlns:a16="http://schemas.microsoft.com/office/drawing/2014/main" id="{00000000-0008-0000-0000-0000E649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9" name="Rectangle 2535">
          <a:extLst>
            <a:ext uri="{FF2B5EF4-FFF2-40B4-BE49-F238E27FC236}">
              <a16:creationId xmlns:a16="http://schemas.microsoft.com/office/drawing/2014/main" id="{00000000-0008-0000-0000-0000E7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920" name="Text Box 2536">
          <a:extLst>
            <a:ext uri="{FF2B5EF4-FFF2-40B4-BE49-F238E27FC236}">
              <a16:creationId xmlns:a16="http://schemas.microsoft.com/office/drawing/2014/main" id="{00000000-0008-0000-0000-0000E8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21" name="Text Box 2537">
          <a:extLst>
            <a:ext uri="{FF2B5EF4-FFF2-40B4-BE49-F238E27FC236}">
              <a16:creationId xmlns:a16="http://schemas.microsoft.com/office/drawing/2014/main" id="{00000000-0008-0000-0000-0000E9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22" name="Rectangle 2538">
          <a:extLst>
            <a:ext uri="{FF2B5EF4-FFF2-40B4-BE49-F238E27FC236}">
              <a16:creationId xmlns:a16="http://schemas.microsoft.com/office/drawing/2014/main" id="{00000000-0008-0000-0000-0000EA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23" name="Text Box 2539">
          <a:extLst>
            <a:ext uri="{FF2B5EF4-FFF2-40B4-BE49-F238E27FC236}">
              <a16:creationId xmlns:a16="http://schemas.microsoft.com/office/drawing/2014/main" id="{00000000-0008-0000-0000-0000EB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24" name="Rectangle 2540">
          <a:extLst>
            <a:ext uri="{FF2B5EF4-FFF2-40B4-BE49-F238E27FC236}">
              <a16:creationId xmlns:a16="http://schemas.microsoft.com/office/drawing/2014/main" id="{00000000-0008-0000-0000-0000EC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25" name="Text Box 2541">
          <a:extLst>
            <a:ext uri="{FF2B5EF4-FFF2-40B4-BE49-F238E27FC236}">
              <a16:creationId xmlns:a16="http://schemas.microsoft.com/office/drawing/2014/main" id="{00000000-0008-0000-0000-0000ED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26" name="Rectangle 2542">
          <a:extLst>
            <a:ext uri="{FF2B5EF4-FFF2-40B4-BE49-F238E27FC236}">
              <a16:creationId xmlns:a16="http://schemas.microsoft.com/office/drawing/2014/main" id="{00000000-0008-0000-0000-0000EE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27" name="Text Box 2543">
          <a:extLst>
            <a:ext uri="{FF2B5EF4-FFF2-40B4-BE49-F238E27FC236}">
              <a16:creationId xmlns:a16="http://schemas.microsoft.com/office/drawing/2014/main" id="{00000000-0008-0000-0000-0000EF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933" name="Text Box 2549">
          <a:extLst>
            <a:ext uri="{FF2B5EF4-FFF2-40B4-BE49-F238E27FC236}">
              <a16:creationId xmlns:a16="http://schemas.microsoft.com/office/drawing/2014/main" id="{00000000-0008-0000-0000-0000F5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954" name="Text Box 2570">
          <a:extLst>
            <a:ext uri="{FF2B5EF4-FFF2-40B4-BE49-F238E27FC236}">
              <a16:creationId xmlns:a16="http://schemas.microsoft.com/office/drawing/2014/main" id="{00000000-0008-0000-0000-00000A4A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958" name="Text Box 2574">
          <a:extLst>
            <a:ext uri="{FF2B5EF4-FFF2-40B4-BE49-F238E27FC236}">
              <a16:creationId xmlns:a16="http://schemas.microsoft.com/office/drawing/2014/main" id="{00000000-0008-0000-0000-00000E4A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960" name="Text Box 2576">
          <a:extLst>
            <a:ext uri="{FF2B5EF4-FFF2-40B4-BE49-F238E27FC236}">
              <a16:creationId xmlns:a16="http://schemas.microsoft.com/office/drawing/2014/main" id="{00000000-0008-0000-0000-000010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62" name="Text Box 2578">
          <a:extLst>
            <a:ext uri="{FF2B5EF4-FFF2-40B4-BE49-F238E27FC236}">
              <a16:creationId xmlns:a16="http://schemas.microsoft.com/office/drawing/2014/main" id="{00000000-0008-0000-0000-000012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964" name="Text Box 2580">
          <a:extLst>
            <a:ext uri="{FF2B5EF4-FFF2-40B4-BE49-F238E27FC236}">
              <a16:creationId xmlns:a16="http://schemas.microsoft.com/office/drawing/2014/main" id="{00000000-0008-0000-0000-000014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966" name="Text Box 2582">
          <a:extLst>
            <a:ext uri="{FF2B5EF4-FFF2-40B4-BE49-F238E27FC236}">
              <a16:creationId xmlns:a16="http://schemas.microsoft.com/office/drawing/2014/main" id="{00000000-0008-0000-0000-0000164A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968" name="Text Box 2584">
          <a:extLst>
            <a:ext uri="{FF2B5EF4-FFF2-40B4-BE49-F238E27FC236}">
              <a16:creationId xmlns:a16="http://schemas.microsoft.com/office/drawing/2014/main" id="{00000000-0008-0000-0000-000018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970" name="Text Box 2586">
          <a:extLst>
            <a:ext uri="{FF2B5EF4-FFF2-40B4-BE49-F238E27FC236}">
              <a16:creationId xmlns:a16="http://schemas.microsoft.com/office/drawing/2014/main" id="{00000000-0008-0000-0000-00001A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72" name="Text Box 2588">
          <a:extLst>
            <a:ext uri="{FF2B5EF4-FFF2-40B4-BE49-F238E27FC236}">
              <a16:creationId xmlns:a16="http://schemas.microsoft.com/office/drawing/2014/main" id="{00000000-0008-0000-0000-00001C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974" name="Text Box 2590">
          <a:extLst>
            <a:ext uri="{FF2B5EF4-FFF2-40B4-BE49-F238E27FC236}">
              <a16:creationId xmlns:a16="http://schemas.microsoft.com/office/drawing/2014/main" id="{00000000-0008-0000-0000-00001E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975" name="Rectangle 2591">
          <a:extLst>
            <a:ext uri="{FF2B5EF4-FFF2-40B4-BE49-F238E27FC236}">
              <a16:creationId xmlns:a16="http://schemas.microsoft.com/office/drawing/2014/main" id="{00000000-0008-0000-0000-00001F4A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976" name="Text Box 2592">
          <a:extLst>
            <a:ext uri="{FF2B5EF4-FFF2-40B4-BE49-F238E27FC236}">
              <a16:creationId xmlns:a16="http://schemas.microsoft.com/office/drawing/2014/main" id="{00000000-0008-0000-0000-0000204A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977" name="Text Box 2593">
          <a:extLst>
            <a:ext uri="{FF2B5EF4-FFF2-40B4-BE49-F238E27FC236}">
              <a16:creationId xmlns:a16="http://schemas.microsoft.com/office/drawing/2014/main" id="{00000000-0008-0000-0000-000021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79" name="Text Box 2595">
          <a:extLst>
            <a:ext uri="{FF2B5EF4-FFF2-40B4-BE49-F238E27FC236}">
              <a16:creationId xmlns:a16="http://schemas.microsoft.com/office/drawing/2014/main" id="{00000000-0008-0000-0000-000023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981" name="Text Box 2597">
          <a:extLst>
            <a:ext uri="{FF2B5EF4-FFF2-40B4-BE49-F238E27FC236}">
              <a16:creationId xmlns:a16="http://schemas.microsoft.com/office/drawing/2014/main" id="{00000000-0008-0000-0000-000025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83" name="Text Box 2599">
          <a:extLst>
            <a:ext uri="{FF2B5EF4-FFF2-40B4-BE49-F238E27FC236}">
              <a16:creationId xmlns:a16="http://schemas.microsoft.com/office/drawing/2014/main" id="{00000000-0008-0000-0000-000027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984" name="Rectangle 2600">
          <a:extLst>
            <a:ext uri="{FF2B5EF4-FFF2-40B4-BE49-F238E27FC236}">
              <a16:creationId xmlns:a16="http://schemas.microsoft.com/office/drawing/2014/main" id="{00000000-0008-0000-0000-0000284A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985" name="Text Box 2601">
          <a:extLst>
            <a:ext uri="{FF2B5EF4-FFF2-40B4-BE49-F238E27FC236}">
              <a16:creationId xmlns:a16="http://schemas.microsoft.com/office/drawing/2014/main" id="{00000000-0008-0000-0000-0000294A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86" name="Text Box 2602">
          <a:extLst>
            <a:ext uri="{FF2B5EF4-FFF2-40B4-BE49-F238E27FC236}">
              <a16:creationId xmlns:a16="http://schemas.microsoft.com/office/drawing/2014/main" id="{00000000-0008-0000-0000-00002A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988" name="Text Box 2604">
          <a:extLst>
            <a:ext uri="{FF2B5EF4-FFF2-40B4-BE49-F238E27FC236}">
              <a16:creationId xmlns:a16="http://schemas.microsoft.com/office/drawing/2014/main" id="{00000000-0008-0000-0000-00002C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990" name="Text Box 2606">
          <a:extLst>
            <a:ext uri="{FF2B5EF4-FFF2-40B4-BE49-F238E27FC236}">
              <a16:creationId xmlns:a16="http://schemas.microsoft.com/office/drawing/2014/main" id="{00000000-0008-0000-0000-00002E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992" name="Text Box 2608">
          <a:extLst>
            <a:ext uri="{FF2B5EF4-FFF2-40B4-BE49-F238E27FC236}">
              <a16:creationId xmlns:a16="http://schemas.microsoft.com/office/drawing/2014/main" id="{00000000-0008-0000-0000-0000304A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8993" name="Rectangle 2609">
          <a:extLst>
            <a:ext uri="{FF2B5EF4-FFF2-40B4-BE49-F238E27FC236}">
              <a16:creationId xmlns:a16="http://schemas.microsoft.com/office/drawing/2014/main" id="{00000000-0008-0000-0000-0000314A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994" name="Text Box 2610">
          <a:extLst>
            <a:ext uri="{FF2B5EF4-FFF2-40B4-BE49-F238E27FC236}">
              <a16:creationId xmlns:a16="http://schemas.microsoft.com/office/drawing/2014/main" id="{00000000-0008-0000-0000-0000324A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995" name="Text Box 2611">
          <a:extLst>
            <a:ext uri="{FF2B5EF4-FFF2-40B4-BE49-F238E27FC236}">
              <a16:creationId xmlns:a16="http://schemas.microsoft.com/office/drawing/2014/main" id="{00000000-0008-0000-0000-0000334A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997" name="Text Box 2613">
          <a:extLst>
            <a:ext uri="{FF2B5EF4-FFF2-40B4-BE49-F238E27FC236}">
              <a16:creationId xmlns:a16="http://schemas.microsoft.com/office/drawing/2014/main" id="{00000000-0008-0000-0000-000035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998" name="Rectangle 2614">
          <a:extLst>
            <a:ext uri="{FF2B5EF4-FFF2-40B4-BE49-F238E27FC236}">
              <a16:creationId xmlns:a16="http://schemas.microsoft.com/office/drawing/2014/main" id="{00000000-0008-0000-0000-0000364A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999" name="Text Box 2615">
          <a:extLst>
            <a:ext uri="{FF2B5EF4-FFF2-40B4-BE49-F238E27FC236}">
              <a16:creationId xmlns:a16="http://schemas.microsoft.com/office/drawing/2014/main" id="{00000000-0008-0000-0000-0000374A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9000" name="Text Box 2616">
          <a:extLst>
            <a:ext uri="{FF2B5EF4-FFF2-40B4-BE49-F238E27FC236}">
              <a16:creationId xmlns:a16="http://schemas.microsoft.com/office/drawing/2014/main" id="{00000000-0008-0000-0000-000038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01" name="Text Box 2617">
          <a:extLst>
            <a:ext uri="{FF2B5EF4-FFF2-40B4-BE49-F238E27FC236}">
              <a16:creationId xmlns:a16="http://schemas.microsoft.com/office/drawing/2014/main" id="{00000000-0008-0000-0000-000039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9002" name="Text Box 2618">
          <a:extLst>
            <a:ext uri="{FF2B5EF4-FFF2-40B4-BE49-F238E27FC236}">
              <a16:creationId xmlns:a16="http://schemas.microsoft.com/office/drawing/2014/main" id="{00000000-0008-0000-0000-00003A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04" name="Text Box 2620">
          <a:extLst>
            <a:ext uri="{FF2B5EF4-FFF2-40B4-BE49-F238E27FC236}">
              <a16:creationId xmlns:a16="http://schemas.microsoft.com/office/drawing/2014/main" id="{00000000-0008-0000-0000-00003C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9005" name="Rectangle 2621">
          <a:extLst>
            <a:ext uri="{FF2B5EF4-FFF2-40B4-BE49-F238E27FC236}">
              <a16:creationId xmlns:a16="http://schemas.microsoft.com/office/drawing/2014/main" id="{00000000-0008-0000-0000-00003D4A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9006" name="Text Box 2622">
          <a:extLst>
            <a:ext uri="{FF2B5EF4-FFF2-40B4-BE49-F238E27FC236}">
              <a16:creationId xmlns:a16="http://schemas.microsoft.com/office/drawing/2014/main" id="{00000000-0008-0000-0000-00003E4A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07" name="Text Box 2623">
          <a:extLst>
            <a:ext uri="{FF2B5EF4-FFF2-40B4-BE49-F238E27FC236}">
              <a16:creationId xmlns:a16="http://schemas.microsoft.com/office/drawing/2014/main" id="{00000000-0008-0000-0000-00003F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08" name="Text Box 2624">
          <a:extLst>
            <a:ext uri="{FF2B5EF4-FFF2-40B4-BE49-F238E27FC236}">
              <a16:creationId xmlns:a16="http://schemas.microsoft.com/office/drawing/2014/main" id="{00000000-0008-0000-0000-000040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9009" name="Rectangle 2625">
          <a:extLst>
            <a:ext uri="{FF2B5EF4-FFF2-40B4-BE49-F238E27FC236}">
              <a16:creationId xmlns:a16="http://schemas.microsoft.com/office/drawing/2014/main" id="{00000000-0008-0000-0000-0000414A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9010" name="Text Box 2626">
          <a:extLst>
            <a:ext uri="{FF2B5EF4-FFF2-40B4-BE49-F238E27FC236}">
              <a16:creationId xmlns:a16="http://schemas.microsoft.com/office/drawing/2014/main" id="{00000000-0008-0000-0000-0000424A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11" name="Text Box 2627">
          <a:extLst>
            <a:ext uri="{FF2B5EF4-FFF2-40B4-BE49-F238E27FC236}">
              <a16:creationId xmlns:a16="http://schemas.microsoft.com/office/drawing/2014/main" id="{00000000-0008-0000-0000-000043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9012" name="Text Box 2628">
          <a:extLst>
            <a:ext uri="{FF2B5EF4-FFF2-40B4-BE49-F238E27FC236}">
              <a16:creationId xmlns:a16="http://schemas.microsoft.com/office/drawing/2014/main" id="{00000000-0008-0000-0000-000044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9013" name="Rectangle 2629">
          <a:extLst>
            <a:ext uri="{FF2B5EF4-FFF2-40B4-BE49-F238E27FC236}">
              <a16:creationId xmlns:a16="http://schemas.microsoft.com/office/drawing/2014/main" id="{00000000-0008-0000-0000-0000454A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9014" name="Text Box 2630">
          <a:extLst>
            <a:ext uri="{FF2B5EF4-FFF2-40B4-BE49-F238E27FC236}">
              <a16:creationId xmlns:a16="http://schemas.microsoft.com/office/drawing/2014/main" id="{00000000-0008-0000-0000-0000464A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9015" name="Text Box 2631">
          <a:extLst>
            <a:ext uri="{FF2B5EF4-FFF2-40B4-BE49-F238E27FC236}">
              <a16:creationId xmlns:a16="http://schemas.microsoft.com/office/drawing/2014/main" id="{00000000-0008-0000-0000-000047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9017" name="Text Box 2633">
          <a:extLst>
            <a:ext uri="{FF2B5EF4-FFF2-40B4-BE49-F238E27FC236}">
              <a16:creationId xmlns:a16="http://schemas.microsoft.com/office/drawing/2014/main" id="{00000000-0008-0000-0000-0000494A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9018" name="Rectangle 2634">
          <a:extLst>
            <a:ext uri="{FF2B5EF4-FFF2-40B4-BE49-F238E27FC236}">
              <a16:creationId xmlns:a16="http://schemas.microsoft.com/office/drawing/2014/main" id="{00000000-0008-0000-0000-00004A4A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9019" name="Text Box 2635">
          <a:extLst>
            <a:ext uri="{FF2B5EF4-FFF2-40B4-BE49-F238E27FC236}">
              <a16:creationId xmlns:a16="http://schemas.microsoft.com/office/drawing/2014/main" id="{00000000-0008-0000-0000-00004B4A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9020" name="Text Box 2636">
          <a:extLst>
            <a:ext uri="{FF2B5EF4-FFF2-40B4-BE49-F238E27FC236}">
              <a16:creationId xmlns:a16="http://schemas.microsoft.com/office/drawing/2014/main" id="{00000000-0008-0000-0000-00004C4A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22" name="Text Box 2638">
          <a:extLst>
            <a:ext uri="{FF2B5EF4-FFF2-40B4-BE49-F238E27FC236}">
              <a16:creationId xmlns:a16="http://schemas.microsoft.com/office/drawing/2014/main" id="{00000000-0008-0000-0000-00004E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9024" name="Text Box 2640">
          <a:extLst>
            <a:ext uri="{FF2B5EF4-FFF2-40B4-BE49-F238E27FC236}">
              <a16:creationId xmlns:a16="http://schemas.microsoft.com/office/drawing/2014/main" id="{00000000-0008-0000-0000-000050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26" name="Text Box 2642">
          <a:extLst>
            <a:ext uri="{FF2B5EF4-FFF2-40B4-BE49-F238E27FC236}">
              <a16:creationId xmlns:a16="http://schemas.microsoft.com/office/drawing/2014/main" id="{00000000-0008-0000-0000-000052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9027" name="Rectangle 2643">
          <a:extLst>
            <a:ext uri="{FF2B5EF4-FFF2-40B4-BE49-F238E27FC236}">
              <a16:creationId xmlns:a16="http://schemas.microsoft.com/office/drawing/2014/main" id="{00000000-0008-0000-0000-0000534A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9028" name="Text Box 2644">
          <a:extLst>
            <a:ext uri="{FF2B5EF4-FFF2-40B4-BE49-F238E27FC236}">
              <a16:creationId xmlns:a16="http://schemas.microsoft.com/office/drawing/2014/main" id="{00000000-0008-0000-0000-0000544A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29" name="Text Box 2645">
          <a:extLst>
            <a:ext uri="{FF2B5EF4-FFF2-40B4-BE49-F238E27FC236}">
              <a16:creationId xmlns:a16="http://schemas.microsoft.com/office/drawing/2014/main" id="{00000000-0008-0000-0000-000055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31" name="Text Box 2647">
          <a:extLst>
            <a:ext uri="{FF2B5EF4-FFF2-40B4-BE49-F238E27FC236}">
              <a16:creationId xmlns:a16="http://schemas.microsoft.com/office/drawing/2014/main" id="{00000000-0008-0000-0000-000057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9032" name="Rectangle 2648">
          <a:extLst>
            <a:ext uri="{FF2B5EF4-FFF2-40B4-BE49-F238E27FC236}">
              <a16:creationId xmlns:a16="http://schemas.microsoft.com/office/drawing/2014/main" id="{00000000-0008-0000-0000-0000584A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9033" name="Text Box 2649">
          <a:extLst>
            <a:ext uri="{FF2B5EF4-FFF2-40B4-BE49-F238E27FC236}">
              <a16:creationId xmlns:a16="http://schemas.microsoft.com/office/drawing/2014/main" id="{00000000-0008-0000-0000-0000594A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34" name="Text Box 2650">
          <a:extLst>
            <a:ext uri="{FF2B5EF4-FFF2-40B4-BE49-F238E27FC236}">
              <a16:creationId xmlns:a16="http://schemas.microsoft.com/office/drawing/2014/main" id="{00000000-0008-0000-0000-00005A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9035" name="Text Box 2651">
          <a:extLst>
            <a:ext uri="{FF2B5EF4-FFF2-40B4-BE49-F238E27FC236}">
              <a16:creationId xmlns:a16="http://schemas.microsoft.com/office/drawing/2014/main" id="{00000000-0008-0000-0000-00005B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9036" name="Rectangle 2652">
          <a:extLst>
            <a:ext uri="{FF2B5EF4-FFF2-40B4-BE49-F238E27FC236}">
              <a16:creationId xmlns:a16="http://schemas.microsoft.com/office/drawing/2014/main" id="{00000000-0008-0000-0000-00005C4A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9037" name="Text Box 2653">
          <a:extLst>
            <a:ext uri="{FF2B5EF4-FFF2-40B4-BE49-F238E27FC236}">
              <a16:creationId xmlns:a16="http://schemas.microsoft.com/office/drawing/2014/main" id="{00000000-0008-0000-0000-00005D4A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9038" name="Text Box 2654">
          <a:extLst>
            <a:ext uri="{FF2B5EF4-FFF2-40B4-BE49-F238E27FC236}">
              <a16:creationId xmlns:a16="http://schemas.microsoft.com/office/drawing/2014/main" id="{00000000-0008-0000-0000-00005E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9040" name="Text Box 2656">
          <a:extLst>
            <a:ext uri="{FF2B5EF4-FFF2-40B4-BE49-F238E27FC236}">
              <a16:creationId xmlns:a16="http://schemas.microsoft.com/office/drawing/2014/main" id="{00000000-0008-0000-0000-0000604A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9042" name="Text Box 2658">
          <a:extLst>
            <a:ext uri="{FF2B5EF4-FFF2-40B4-BE49-F238E27FC236}">
              <a16:creationId xmlns:a16="http://schemas.microsoft.com/office/drawing/2014/main" id="{00000000-0008-0000-0000-0000624A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9044" name="Text Box 2660">
          <a:extLst>
            <a:ext uri="{FF2B5EF4-FFF2-40B4-BE49-F238E27FC236}">
              <a16:creationId xmlns:a16="http://schemas.microsoft.com/office/drawing/2014/main" id="{00000000-0008-0000-0000-0000644A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9046" name="Text Box 2662">
          <a:extLst>
            <a:ext uri="{FF2B5EF4-FFF2-40B4-BE49-F238E27FC236}">
              <a16:creationId xmlns:a16="http://schemas.microsoft.com/office/drawing/2014/main" id="{00000000-0008-0000-0000-0000664A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9048" name="Text Box 2664">
          <a:extLst>
            <a:ext uri="{FF2B5EF4-FFF2-40B4-BE49-F238E27FC236}">
              <a16:creationId xmlns:a16="http://schemas.microsoft.com/office/drawing/2014/main" id="{00000000-0008-0000-0000-0000684A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9050" name="Text Box 2666">
          <a:extLst>
            <a:ext uri="{FF2B5EF4-FFF2-40B4-BE49-F238E27FC236}">
              <a16:creationId xmlns:a16="http://schemas.microsoft.com/office/drawing/2014/main" id="{00000000-0008-0000-0000-00006A4A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9052" name="Text Box 2668">
          <a:extLst>
            <a:ext uri="{FF2B5EF4-FFF2-40B4-BE49-F238E27FC236}">
              <a16:creationId xmlns:a16="http://schemas.microsoft.com/office/drawing/2014/main" id="{00000000-0008-0000-0000-00006C4A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9054" name="Text Box 2670">
          <a:extLst>
            <a:ext uri="{FF2B5EF4-FFF2-40B4-BE49-F238E27FC236}">
              <a16:creationId xmlns:a16="http://schemas.microsoft.com/office/drawing/2014/main" id="{00000000-0008-0000-0000-00006E4A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56" name="Rectangle 2672">
          <a:extLst>
            <a:ext uri="{FF2B5EF4-FFF2-40B4-BE49-F238E27FC236}">
              <a16:creationId xmlns:a16="http://schemas.microsoft.com/office/drawing/2014/main" id="{00000000-0008-0000-0000-0000704A0000}"/>
            </a:ext>
          </a:extLst>
        </xdr:cNvPr>
        <xdr:cNvSpPr>
          <a:spLocks noChangeArrowheads="1"/>
        </xdr:cNvSpPr>
      </xdr:nvSpPr>
      <xdr:spPr bwMode="auto">
        <a:xfrm>
          <a:off x="4791075"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57" name="Text Box 2673">
          <a:extLst>
            <a:ext uri="{FF2B5EF4-FFF2-40B4-BE49-F238E27FC236}">
              <a16:creationId xmlns:a16="http://schemas.microsoft.com/office/drawing/2014/main" id="{00000000-0008-0000-0000-000071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58" name="Text Box 2674">
          <a:extLst>
            <a:ext uri="{FF2B5EF4-FFF2-40B4-BE49-F238E27FC236}">
              <a16:creationId xmlns:a16="http://schemas.microsoft.com/office/drawing/2014/main" id="{00000000-0008-0000-0000-0000724A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59" name="Text Box 2675">
          <a:extLst>
            <a:ext uri="{FF2B5EF4-FFF2-40B4-BE49-F238E27FC236}">
              <a16:creationId xmlns:a16="http://schemas.microsoft.com/office/drawing/2014/main" id="{00000000-0008-0000-0000-0000734A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0" name="Text Box 2676">
          <a:extLst>
            <a:ext uri="{FF2B5EF4-FFF2-40B4-BE49-F238E27FC236}">
              <a16:creationId xmlns:a16="http://schemas.microsoft.com/office/drawing/2014/main" id="{00000000-0008-0000-0000-0000744A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1" name="Rectangle 2677">
          <a:extLst>
            <a:ext uri="{FF2B5EF4-FFF2-40B4-BE49-F238E27FC236}">
              <a16:creationId xmlns:a16="http://schemas.microsoft.com/office/drawing/2014/main" id="{00000000-0008-0000-0000-0000754A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9062" name="Text Box 2678">
          <a:extLst>
            <a:ext uri="{FF2B5EF4-FFF2-40B4-BE49-F238E27FC236}">
              <a16:creationId xmlns:a16="http://schemas.microsoft.com/office/drawing/2014/main" id="{00000000-0008-0000-0000-0000764A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63" name="Text Box 2679">
          <a:extLst>
            <a:ext uri="{FF2B5EF4-FFF2-40B4-BE49-F238E27FC236}">
              <a16:creationId xmlns:a16="http://schemas.microsoft.com/office/drawing/2014/main" id="{00000000-0008-0000-0000-000077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4" name="Rectangle 2680">
          <a:extLst>
            <a:ext uri="{FF2B5EF4-FFF2-40B4-BE49-F238E27FC236}">
              <a16:creationId xmlns:a16="http://schemas.microsoft.com/office/drawing/2014/main" id="{00000000-0008-0000-0000-0000784A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65" name="Text Box 2681">
          <a:extLst>
            <a:ext uri="{FF2B5EF4-FFF2-40B4-BE49-F238E27FC236}">
              <a16:creationId xmlns:a16="http://schemas.microsoft.com/office/drawing/2014/main" id="{00000000-0008-0000-0000-000079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6" name="Rectangle 2682">
          <a:extLst>
            <a:ext uri="{FF2B5EF4-FFF2-40B4-BE49-F238E27FC236}">
              <a16:creationId xmlns:a16="http://schemas.microsoft.com/office/drawing/2014/main" id="{00000000-0008-0000-0000-00007A4A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67" name="Text Box 2683">
          <a:extLst>
            <a:ext uri="{FF2B5EF4-FFF2-40B4-BE49-F238E27FC236}">
              <a16:creationId xmlns:a16="http://schemas.microsoft.com/office/drawing/2014/main" id="{00000000-0008-0000-0000-00007B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8" name="Rectangle 2684">
          <a:extLst>
            <a:ext uri="{FF2B5EF4-FFF2-40B4-BE49-F238E27FC236}">
              <a16:creationId xmlns:a16="http://schemas.microsoft.com/office/drawing/2014/main" id="{00000000-0008-0000-0000-00007C4A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69" name="Text Box 2685">
          <a:extLst>
            <a:ext uri="{FF2B5EF4-FFF2-40B4-BE49-F238E27FC236}">
              <a16:creationId xmlns:a16="http://schemas.microsoft.com/office/drawing/2014/main" id="{00000000-0008-0000-0000-00007D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9072" name="Text Box 2688">
          <a:extLst>
            <a:ext uri="{FF2B5EF4-FFF2-40B4-BE49-F238E27FC236}">
              <a16:creationId xmlns:a16="http://schemas.microsoft.com/office/drawing/2014/main" id="{00000000-0008-0000-0000-0000804A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4" name="Rectangle 2690">
          <a:extLst>
            <a:ext uri="{FF2B5EF4-FFF2-40B4-BE49-F238E27FC236}">
              <a16:creationId xmlns:a16="http://schemas.microsoft.com/office/drawing/2014/main" id="{00000000-0008-0000-0000-0000824A0000}"/>
            </a:ext>
          </a:extLst>
        </xdr:cNvPr>
        <xdr:cNvSpPr>
          <a:spLocks noChangeArrowheads="1"/>
        </xdr:cNvSpPr>
      </xdr:nvSpPr>
      <xdr:spPr bwMode="auto">
        <a:xfrm>
          <a:off x="6191250"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75" name="Text Box 2691">
          <a:extLst>
            <a:ext uri="{FF2B5EF4-FFF2-40B4-BE49-F238E27FC236}">
              <a16:creationId xmlns:a16="http://schemas.microsoft.com/office/drawing/2014/main" id="{00000000-0008-0000-0000-000083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6" name="Text Box 2692">
          <a:extLst>
            <a:ext uri="{FF2B5EF4-FFF2-40B4-BE49-F238E27FC236}">
              <a16:creationId xmlns:a16="http://schemas.microsoft.com/office/drawing/2014/main" id="{00000000-0008-0000-0000-0000844A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7" name="Text Box 2693">
          <a:extLst>
            <a:ext uri="{FF2B5EF4-FFF2-40B4-BE49-F238E27FC236}">
              <a16:creationId xmlns:a16="http://schemas.microsoft.com/office/drawing/2014/main" id="{00000000-0008-0000-0000-0000854A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8" name="Text Box 2694">
          <a:extLst>
            <a:ext uri="{FF2B5EF4-FFF2-40B4-BE49-F238E27FC236}">
              <a16:creationId xmlns:a16="http://schemas.microsoft.com/office/drawing/2014/main" id="{00000000-0008-0000-0000-0000864A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9" name="Rectangle 2695">
          <a:extLst>
            <a:ext uri="{FF2B5EF4-FFF2-40B4-BE49-F238E27FC236}">
              <a16:creationId xmlns:a16="http://schemas.microsoft.com/office/drawing/2014/main" id="{00000000-0008-0000-0000-0000874A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9080" name="Text Box 2696">
          <a:extLst>
            <a:ext uri="{FF2B5EF4-FFF2-40B4-BE49-F238E27FC236}">
              <a16:creationId xmlns:a16="http://schemas.microsoft.com/office/drawing/2014/main" id="{00000000-0008-0000-0000-0000884A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81" name="Text Box 2697">
          <a:extLst>
            <a:ext uri="{FF2B5EF4-FFF2-40B4-BE49-F238E27FC236}">
              <a16:creationId xmlns:a16="http://schemas.microsoft.com/office/drawing/2014/main" id="{00000000-0008-0000-0000-000089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82" name="Rectangle 2698">
          <a:extLst>
            <a:ext uri="{FF2B5EF4-FFF2-40B4-BE49-F238E27FC236}">
              <a16:creationId xmlns:a16="http://schemas.microsoft.com/office/drawing/2014/main" id="{00000000-0008-0000-0000-00008A4A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83" name="Text Box 2699">
          <a:extLst>
            <a:ext uri="{FF2B5EF4-FFF2-40B4-BE49-F238E27FC236}">
              <a16:creationId xmlns:a16="http://schemas.microsoft.com/office/drawing/2014/main" id="{00000000-0008-0000-0000-00008B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84" name="Rectangle 2700">
          <a:extLst>
            <a:ext uri="{FF2B5EF4-FFF2-40B4-BE49-F238E27FC236}">
              <a16:creationId xmlns:a16="http://schemas.microsoft.com/office/drawing/2014/main" id="{00000000-0008-0000-0000-00008C4A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85" name="Text Box 2701">
          <a:extLst>
            <a:ext uri="{FF2B5EF4-FFF2-40B4-BE49-F238E27FC236}">
              <a16:creationId xmlns:a16="http://schemas.microsoft.com/office/drawing/2014/main" id="{00000000-0008-0000-0000-00008D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86" name="Rectangle 2702">
          <a:extLst>
            <a:ext uri="{FF2B5EF4-FFF2-40B4-BE49-F238E27FC236}">
              <a16:creationId xmlns:a16="http://schemas.microsoft.com/office/drawing/2014/main" id="{00000000-0008-0000-0000-00008E4A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87" name="Text Box 2703">
          <a:extLst>
            <a:ext uri="{FF2B5EF4-FFF2-40B4-BE49-F238E27FC236}">
              <a16:creationId xmlns:a16="http://schemas.microsoft.com/office/drawing/2014/main" id="{00000000-0008-0000-0000-00008F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9089" name="Text Box 2705">
          <a:extLst>
            <a:ext uri="{FF2B5EF4-FFF2-40B4-BE49-F238E27FC236}">
              <a16:creationId xmlns:a16="http://schemas.microsoft.com/office/drawing/2014/main" id="{00000000-0008-0000-0000-0000914A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9092" name="Text Box 2708">
          <a:extLst>
            <a:ext uri="{FF2B5EF4-FFF2-40B4-BE49-F238E27FC236}">
              <a16:creationId xmlns:a16="http://schemas.microsoft.com/office/drawing/2014/main" id="{00000000-0008-0000-0000-0000944A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9097" name="Text Box 2713">
          <a:extLst>
            <a:ext uri="{FF2B5EF4-FFF2-40B4-BE49-F238E27FC236}">
              <a16:creationId xmlns:a16="http://schemas.microsoft.com/office/drawing/2014/main" id="{00000000-0008-0000-0000-0000994A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9102" name="Text Box 2718">
          <a:extLst>
            <a:ext uri="{FF2B5EF4-FFF2-40B4-BE49-F238E27FC236}">
              <a16:creationId xmlns:a16="http://schemas.microsoft.com/office/drawing/2014/main" id="{00000000-0008-0000-0000-00009E4A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9107" name="Text Box 2723">
          <a:extLst>
            <a:ext uri="{FF2B5EF4-FFF2-40B4-BE49-F238E27FC236}">
              <a16:creationId xmlns:a16="http://schemas.microsoft.com/office/drawing/2014/main" id="{00000000-0008-0000-0000-0000A34A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9109" name="Text Box 2725">
          <a:extLst>
            <a:ext uri="{FF2B5EF4-FFF2-40B4-BE49-F238E27FC236}">
              <a16:creationId xmlns:a16="http://schemas.microsoft.com/office/drawing/2014/main" id="{00000000-0008-0000-0000-0000A54A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9111" name="Text Box 2727">
          <a:extLst>
            <a:ext uri="{FF2B5EF4-FFF2-40B4-BE49-F238E27FC236}">
              <a16:creationId xmlns:a16="http://schemas.microsoft.com/office/drawing/2014/main" id="{00000000-0008-0000-0000-0000A74A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3" name="Rectangle 2729">
          <a:extLst>
            <a:ext uri="{FF2B5EF4-FFF2-40B4-BE49-F238E27FC236}">
              <a16:creationId xmlns:a16="http://schemas.microsoft.com/office/drawing/2014/main" id="{00000000-0008-0000-0000-0000A94A0000}"/>
            </a:ext>
          </a:extLst>
        </xdr:cNvPr>
        <xdr:cNvSpPr>
          <a:spLocks noChangeArrowheads="1"/>
        </xdr:cNvSpPr>
      </xdr:nvSpPr>
      <xdr:spPr bwMode="auto">
        <a:xfrm>
          <a:off x="10391775"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14" name="Text Box 2730">
          <a:extLst>
            <a:ext uri="{FF2B5EF4-FFF2-40B4-BE49-F238E27FC236}">
              <a16:creationId xmlns:a16="http://schemas.microsoft.com/office/drawing/2014/main" id="{00000000-0008-0000-0000-0000AA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5" name="Text Box 2731">
          <a:extLst>
            <a:ext uri="{FF2B5EF4-FFF2-40B4-BE49-F238E27FC236}">
              <a16:creationId xmlns:a16="http://schemas.microsoft.com/office/drawing/2014/main" id="{00000000-0008-0000-0000-0000AB4A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6" name="Text Box 2732">
          <a:extLst>
            <a:ext uri="{FF2B5EF4-FFF2-40B4-BE49-F238E27FC236}">
              <a16:creationId xmlns:a16="http://schemas.microsoft.com/office/drawing/2014/main" id="{00000000-0008-0000-0000-0000AC4A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7" name="Text Box 2733">
          <a:extLst>
            <a:ext uri="{FF2B5EF4-FFF2-40B4-BE49-F238E27FC236}">
              <a16:creationId xmlns:a16="http://schemas.microsoft.com/office/drawing/2014/main" id="{00000000-0008-0000-0000-0000AD4A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8" name="Rectangle 2734">
          <a:extLst>
            <a:ext uri="{FF2B5EF4-FFF2-40B4-BE49-F238E27FC236}">
              <a16:creationId xmlns:a16="http://schemas.microsoft.com/office/drawing/2014/main" id="{00000000-0008-0000-0000-0000AE4A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9119" name="Text Box 2735">
          <a:extLst>
            <a:ext uri="{FF2B5EF4-FFF2-40B4-BE49-F238E27FC236}">
              <a16:creationId xmlns:a16="http://schemas.microsoft.com/office/drawing/2014/main" id="{00000000-0008-0000-0000-0000AF4A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20" name="Text Box 2736">
          <a:extLst>
            <a:ext uri="{FF2B5EF4-FFF2-40B4-BE49-F238E27FC236}">
              <a16:creationId xmlns:a16="http://schemas.microsoft.com/office/drawing/2014/main" id="{00000000-0008-0000-0000-0000B0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21" name="Rectangle 2737">
          <a:extLst>
            <a:ext uri="{FF2B5EF4-FFF2-40B4-BE49-F238E27FC236}">
              <a16:creationId xmlns:a16="http://schemas.microsoft.com/office/drawing/2014/main" id="{00000000-0008-0000-0000-0000B14A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22" name="Text Box 2738">
          <a:extLst>
            <a:ext uri="{FF2B5EF4-FFF2-40B4-BE49-F238E27FC236}">
              <a16:creationId xmlns:a16="http://schemas.microsoft.com/office/drawing/2014/main" id="{00000000-0008-0000-0000-0000B2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23" name="Rectangle 2739">
          <a:extLst>
            <a:ext uri="{FF2B5EF4-FFF2-40B4-BE49-F238E27FC236}">
              <a16:creationId xmlns:a16="http://schemas.microsoft.com/office/drawing/2014/main" id="{00000000-0008-0000-0000-0000B34A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24" name="Text Box 2740">
          <a:extLst>
            <a:ext uri="{FF2B5EF4-FFF2-40B4-BE49-F238E27FC236}">
              <a16:creationId xmlns:a16="http://schemas.microsoft.com/office/drawing/2014/main" id="{00000000-0008-0000-0000-0000B4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25" name="Rectangle 2741">
          <a:extLst>
            <a:ext uri="{FF2B5EF4-FFF2-40B4-BE49-F238E27FC236}">
              <a16:creationId xmlns:a16="http://schemas.microsoft.com/office/drawing/2014/main" id="{00000000-0008-0000-0000-0000B54A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26" name="Text Box 2742">
          <a:extLst>
            <a:ext uri="{FF2B5EF4-FFF2-40B4-BE49-F238E27FC236}">
              <a16:creationId xmlns:a16="http://schemas.microsoft.com/office/drawing/2014/main" id="{00000000-0008-0000-0000-0000B6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9132" name="Text Box 2748">
          <a:extLst>
            <a:ext uri="{FF2B5EF4-FFF2-40B4-BE49-F238E27FC236}">
              <a16:creationId xmlns:a16="http://schemas.microsoft.com/office/drawing/2014/main" id="{00000000-0008-0000-0000-0000BC4A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9151" name="Text Box 2767">
          <a:extLst>
            <a:ext uri="{FF2B5EF4-FFF2-40B4-BE49-F238E27FC236}">
              <a16:creationId xmlns:a16="http://schemas.microsoft.com/office/drawing/2014/main" id="{00000000-0008-0000-0000-0000CF4A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155" name="Text Box 2771">
          <a:extLst>
            <a:ext uri="{FF2B5EF4-FFF2-40B4-BE49-F238E27FC236}">
              <a16:creationId xmlns:a16="http://schemas.microsoft.com/office/drawing/2014/main" id="{00000000-0008-0000-0000-0000D34A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57" name="Text Box 2773">
          <a:extLst>
            <a:ext uri="{FF2B5EF4-FFF2-40B4-BE49-F238E27FC236}">
              <a16:creationId xmlns:a16="http://schemas.microsoft.com/office/drawing/2014/main" id="{00000000-0008-0000-0000-0000D5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159" name="Text Box 2775">
          <a:extLst>
            <a:ext uri="{FF2B5EF4-FFF2-40B4-BE49-F238E27FC236}">
              <a16:creationId xmlns:a16="http://schemas.microsoft.com/office/drawing/2014/main" id="{00000000-0008-0000-0000-0000D74A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161" name="Text Box 2777">
          <a:extLst>
            <a:ext uri="{FF2B5EF4-FFF2-40B4-BE49-F238E27FC236}">
              <a16:creationId xmlns:a16="http://schemas.microsoft.com/office/drawing/2014/main" id="{00000000-0008-0000-0000-0000D94A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163" name="Text Box 2779">
          <a:extLst>
            <a:ext uri="{FF2B5EF4-FFF2-40B4-BE49-F238E27FC236}">
              <a16:creationId xmlns:a16="http://schemas.microsoft.com/office/drawing/2014/main" id="{00000000-0008-0000-0000-0000DB4A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165" name="Text Box 2781">
          <a:extLst>
            <a:ext uri="{FF2B5EF4-FFF2-40B4-BE49-F238E27FC236}">
              <a16:creationId xmlns:a16="http://schemas.microsoft.com/office/drawing/2014/main" id="{00000000-0008-0000-0000-0000DD4A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167" name="Text Box 2783">
          <a:extLst>
            <a:ext uri="{FF2B5EF4-FFF2-40B4-BE49-F238E27FC236}">
              <a16:creationId xmlns:a16="http://schemas.microsoft.com/office/drawing/2014/main" id="{00000000-0008-0000-0000-0000DF4A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169" name="Text Box 2785">
          <a:extLst>
            <a:ext uri="{FF2B5EF4-FFF2-40B4-BE49-F238E27FC236}">
              <a16:creationId xmlns:a16="http://schemas.microsoft.com/office/drawing/2014/main" id="{00000000-0008-0000-0000-0000E14A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171" name="Text Box 2787">
          <a:extLst>
            <a:ext uri="{FF2B5EF4-FFF2-40B4-BE49-F238E27FC236}">
              <a16:creationId xmlns:a16="http://schemas.microsoft.com/office/drawing/2014/main" id="{00000000-0008-0000-0000-0000E34A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173" name="Text Box 2789">
          <a:extLst>
            <a:ext uri="{FF2B5EF4-FFF2-40B4-BE49-F238E27FC236}">
              <a16:creationId xmlns:a16="http://schemas.microsoft.com/office/drawing/2014/main" id="{00000000-0008-0000-0000-0000E54A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175" name="Text Box 2791">
          <a:extLst>
            <a:ext uri="{FF2B5EF4-FFF2-40B4-BE49-F238E27FC236}">
              <a16:creationId xmlns:a16="http://schemas.microsoft.com/office/drawing/2014/main" id="{00000000-0008-0000-0000-0000E74A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176" name="Rectangle 2792">
          <a:extLst>
            <a:ext uri="{FF2B5EF4-FFF2-40B4-BE49-F238E27FC236}">
              <a16:creationId xmlns:a16="http://schemas.microsoft.com/office/drawing/2014/main" id="{00000000-0008-0000-0000-0000E84A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177" name="Text Box 2793">
          <a:extLst>
            <a:ext uri="{FF2B5EF4-FFF2-40B4-BE49-F238E27FC236}">
              <a16:creationId xmlns:a16="http://schemas.microsoft.com/office/drawing/2014/main" id="{00000000-0008-0000-0000-0000E94A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178" name="Text Box 2794">
          <a:extLst>
            <a:ext uri="{FF2B5EF4-FFF2-40B4-BE49-F238E27FC236}">
              <a16:creationId xmlns:a16="http://schemas.microsoft.com/office/drawing/2014/main" id="{00000000-0008-0000-0000-0000EA4A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179" name="Rectangle 2795">
          <a:extLst>
            <a:ext uri="{FF2B5EF4-FFF2-40B4-BE49-F238E27FC236}">
              <a16:creationId xmlns:a16="http://schemas.microsoft.com/office/drawing/2014/main" id="{00000000-0008-0000-0000-0000EB4A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180" name="Text Box 2796">
          <a:extLst>
            <a:ext uri="{FF2B5EF4-FFF2-40B4-BE49-F238E27FC236}">
              <a16:creationId xmlns:a16="http://schemas.microsoft.com/office/drawing/2014/main" id="{00000000-0008-0000-0000-0000EC4A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181" name="Rectangle 2797">
          <a:extLst>
            <a:ext uri="{FF2B5EF4-FFF2-40B4-BE49-F238E27FC236}">
              <a16:creationId xmlns:a16="http://schemas.microsoft.com/office/drawing/2014/main" id="{00000000-0008-0000-0000-0000ED4A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182" name="Text Box 2798">
          <a:extLst>
            <a:ext uri="{FF2B5EF4-FFF2-40B4-BE49-F238E27FC236}">
              <a16:creationId xmlns:a16="http://schemas.microsoft.com/office/drawing/2014/main" id="{00000000-0008-0000-0000-0000EE4A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184" name="Text Box 2800">
          <a:extLst>
            <a:ext uri="{FF2B5EF4-FFF2-40B4-BE49-F238E27FC236}">
              <a16:creationId xmlns:a16="http://schemas.microsoft.com/office/drawing/2014/main" id="{00000000-0008-0000-0000-0000F04A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22</xdr:row>
      <xdr:rowOff>704850</xdr:rowOff>
    </xdr:to>
    <xdr:sp macro="" textlink="">
      <xdr:nvSpPr>
        <xdr:cNvPr id="19185" name="Rectangle 2801">
          <a:extLst>
            <a:ext uri="{FF2B5EF4-FFF2-40B4-BE49-F238E27FC236}">
              <a16:creationId xmlns:a16="http://schemas.microsoft.com/office/drawing/2014/main" id="{00000000-0008-0000-0000-0000F14A0000}"/>
            </a:ext>
          </a:extLst>
        </xdr:cNvPr>
        <xdr:cNvSpPr>
          <a:spLocks noChangeArrowheads="1"/>
        </xdr:cNvSpPr>
      </xdr:nvSpPr>
      <xdr:spPr bwMode="auto">
        <a:xfrm>
          <a:off x="5905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186" name="Text Box 2802">
          <a:extLst>
            <a:ext uri="{FF2B5EF4-FFF2-40B4-BE49-F238E27FC236}">
              <a16:creationId xmlns:a16="http://schemas.microsoft.com/office/drawing/2014/main" id="{00000000-0008-0000-0000-0000F24A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187" name="Text Box 2803">
          <a:extLst>
            <a:ext uri="{FF2B5EF4-FFF2-40B4-BE49-F238E27FC236}">
              <a16:creationId xmlns:a16="http://schemas.microsoft.com/office/drawing/2014/main" id="{00000000-0008-0000-0000-0000F34A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188" name="Text Box 2804">
          <a:extLst>
            <a:ext uri="{FF2B5EF4-FFF2-40B4-BE49-F238E27FC236}">
              <a16:creationId xmlns:a16="http://schemas.microsoft.com/office/drawing/2014/main" id="{00000000-0008-0000-0000-0000F44A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90" name="Text Box 2806">
          <a:extLst>
            <a:ext uri="{FF2B5EF4-FFF2-40B4-BE49-F238E27FC236}">
              <a16:creationId xmlns:a16="http://schemas.microsoft.com/office/drawing/2014/main" id="{00000000-0008-0000-0000-0000F6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191" name="Rectangle 2807">
          <a:extLst>
            <a:ext uri="{FF2B5EF4-FFF2-40B4-BE49-F238E27FC236}">
              <a16:creationId xmlns:a16="http://schemas.microsoft.com/office/drawing/2014/main" id="{00000000-0008-0000-0000-0000F74A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192" name="Text Box 2808">
          <a:extLst>
            <a:ext uri="{FF2B5EF4-FFF2-40B4-BE49-F238E27FC236}">
              <a16:creationId xmlns:a16="http://schemas.microsoft.com/office/drawing/2014/main" id="{00000000-0008-0000-0000-0000F84A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93" name="Text Box 2809">
          <a:extLst>
            <a:ext uri="{FF2B5EF4-FFF2-40B4-BE49-F238E27FC236}">
              <a16:creationId xmlns:a16="http://schemas.microsoft.com/office/drawing/2014/main" id="{00000000-0008-0000-0000-0000F9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194" name="Rectangle 2810">
          <a:extLst>
            <a:ext uri="{FF2B5EF4-FFF2-40B4-BE49-F238E27FC236}">
              <a16:creationId xmlns:a16="http://schemas.microsoft.com/office/drawing/2014/main" id="{00000000-0008-0000-0000-0000FA4A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95" name="Text Box 2811">
          <a:extLst>
            <a:ext uri="{FF2B5EF4-FFF2-40B4-BE49-F238E27FC236}">
              <a16:creationId xmlns:a16="http://schemas.microsoft.com/office/drawing/2014/main" id="{00000000-0008-0000-0000-0000FB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196" name="Rectangle 2812">
          <a:extLst>
            <a:ext uri="{FF2B5EF4-FFF2-40B4-BE49-F238E27FC236}">
              <a16:creationId xmlns:a16="http://schemas.microsoft.com/office/drawing/2014/main" id="{00000000-0008-0000-0000-0000FC4A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97" name="Text Box 2813">
          <a:extLst>
            <a:ext uri="{FF2B5EF4-FFF2-40B4-BE49-F238E27FC236}">
              <a16:creationId xmlns:a16="http://schemas.microsoft.com/office/drawing/2014/main" id="{00000000-0008-0000-0000-0000FD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199" name="Text Box 2815">
          <a:extLst>
            <a:ext uri="{FF2B5EF4-FFF2-40B4-BE49-F238E27FC236}">
              <a16:creationId xmlns:a16="http://schemas.microsoft.com/office/drawing/2014/main" id="{00000000-0008-0000-0000-0000FF4A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200" name="Rectangle 2816">
          <a:extLst>
            <a:ext uri="{FF2B5EF4-FFF2-40B4-BE49-F238E27FC236}">
              <a16:creationId xmlns:a16="http://schemas.microsoft.com/office/drawing/2014/main" id="{00000000-0008-0000-0000-0000004B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201" name="Text Box 2817">
          <a:extLst>
            <a:ext uri="{FF2B5EF4-FFF2-40B4-BE49-F238E27FC236}">
              <a16:creationId xmlns:a16="http://schemas.microsoft.com/office/drawing/2014/main" id="{00000000-0008-0000-0000-000001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202" name="Text Box 2818">
          <a:extLst>
            <a:ext uri="{FF2B5EF4-FFF2-40B4-BE49-F238E27FC236}">
              <a16:creationId xmlns:a16="http://schemas.microsoft.com/office/drawing/2014/main" id="{00000000-0008-0000-0000-000002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03" name="Text Box 2819">
          <a:extLst>
            <a:ext uri="{FF2B5EF4-FFF2-40B4-BE49-F238E27FC236}">
              <a16:creationId xmlns:a16="http://schemas.microsoft.com/office/drawing/2014/main" id="{00000000-0008-0000-0000-000003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05" name="Text Box 2821">
          <a:extLst>
            <a:ext uri="{FF2B5EF4-FFF2-40B4-BE49-F238E27FC236}">
              <a16:creationId xmlns:a16="http://schemas.microsoft.com/office/drawing/2014/main" id="{00000000-0008-0000-0000-000005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06" name="Rectangle 2822">
          <a:extLst>
            <a:ext uri="{FF2B5EF4-FFF2-40B4-BE49-F238E27FC236}">
              <a16:creationId xmlns:a16="http://schemas.microsoft.com/office/drawing/2014/main" id="{00000000-0008-0000-0000-000006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07" name="Text Box 2823">
          <a:extLst>
            <a:ext uri="{FF2B5EF4-FFF2-40B4-BE49-F238E27FC236}">
              <a16:creationId xmlns:a16="http://schemas.microsoft.com/office/drawing/2014/main" id="{00000000-0008-0000-0000-000007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08" name="Text Box 2824">
          <a:extLst>
            <a:ext uri="{FF2B5EF4-FFF2-40B4-BE49-F238E27FC236}">
              <a16:creationId xmlns:a16="http://schemas.microsoft.com/office/drawing/2014/main" id="{00000000-0008-0000-0000-000008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09" name="Rectangle 2825">
          <a:extLst>
            <a:ext uri="{FF2B5EF4-FFF2-40B4-BE49-F238E27FC236}">
              <a16:creationId xmlns:a16="http://schemas.microsoft.com/office/drawing/2014/main" id="{00000000-0008-0000-0000-000009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10" name="Text Box 2826">
          <a:extLst>
            <a:ext uri="{FF2B5EF4-FFF2-40B4-BE49-F238E27FC236}">
              <a16:creationId xmlns:a16="http://schemas.microsoft.com/office/drawing/2014/main" id="{00000000-0008-0000-0000-00000A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11" name="Rectangle 2827">
          <a:extLst>
            <a:ext uri="{FF2B5EF4-FFF2-40B4-BE49-F238E27FC236}">
              <a16:creationId xmlns:a16="http://schemas.microsoft.com/office/drawing/2014/main" id="{00000000-0008-0000-0000-00000B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12" name="Text Box 2828">
          <a:extLst>
            <a:ext uri="{FF2B5EF4-FFF2-40B4-BE49-F238E27FC236}">
              <a16:creationId xmlns:a16="http://schemas.microsoft.com/office/drawing/2014/main" id="{00000000-0008-0000-0000-00000C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214" name="Text Box 2830">
          <a:extLst>
            <a:ext uri="{FF2B5EF4-FFF2-40B4-BE49-F238E27FC236}">
              <a16:creationId xmlns:a16="http://schemas.microsoft.com/office/drawing/2014/main" id="{00000000-0008-0000-0000-00000E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215" name="Rectangle 2831">
          <a:extLst>
            <a:ext uri="{FF2B5EF4-FFF2-40B4-BE49-F238E27FC236}">
              <a16:creationId xmlns:a16="http://schemas.microsoft.com/office/drawing/2014/main" id="{00000000-0008-0000-0000-00000F4B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16" name="Text Box 2832">
          <a:extLst>
            <a:ext uri="{FF2B5EF4-FFF2-40B4-BE49-F238E27FC236}">
              <a16:creationId xmlns:a16="http://schemas.microsoft.com/office/drawing/2014/main" id="{00000000-0008-0000-0000-000010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217" name="Text Box 2833">
          <a:extLst>
            <a:ext uri="{FF2B5EF4-FFF2-40B4-BE49-F238E27FC236}">
              <a16:creationId xmlns:a16="http://schemas.microsoft.com/office/drawing/2014/main" id="{00000000-0008-0000-0000-000011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18" name="Text Box 2834">
          <a:extLst>
            <a:ext uri="{FF2B5EF4-FFF2-40B4-BE49-F238E27FC236}">
              <a16:creationId xmlns:a16="http://schemas.microsoft.com/office/drawing/2014/main" id="{00000000-0008-0000-0000-000012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20" name="Text Box 2836">
          <a:extLst>
            <a:ext uri="{FF2B5EF4-FFF2-40B4-BE49-F238E27FC236}">
              <a16:creationId xmlns:a16="http://schemas.microsoft.com/office/drawing/2014/main" id="{00000000-0008-0000-0000-000014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22" name="Text Box 2838">
          <a:extLst>
            <a:ext uri="{FF2B5EF4-FFF2-40B4-BE49-F238E27FC236}">
              <a16:creationId xmlns:a16="http://schemas.microsoft.com/office/drawing/2014/main" id="{00000000-0008-0000-0000-000016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24" name="Text Box 2840">
          <a:extLst>
            <a:ext uri="{FF2B5EF4-FFF2-40B4-BE49-F238E27FC236}">
              <a16:creationId xmlns:a16="http://schemas.microsoft.com/office/drawing/2014/main" id="{00000000-0008-0000-0000-000018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25" name="Rectangle 2841">
          <a:extLst>
            <a:ext uri="{FF2B5EF4-FFF2-40B4-BE49-F238E27FC236}">
              <a16:creationId xmlns:a16="http://schemas.microsoft.com/office/drawing/2014/main" id="{00000000-0008-0000-0000-000019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26" name="Text Box 2842">
          <a:extLst>
            <a:ext uri="{FF2B5EF4-FFF2-40B4-BE49-F238E27FC236}">
              <a16:creationId xmlns:a16="http://schemas.microsoft.com/office/drawing/2014/main" id="{00000000-0008-0000-0000-00001A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27" name="Text Box 2843">
          <a:extLst>
            <a:ext uri="{FF2B5EF4-FFF2-40B4-BE49-F238E27FC236}">
              <a16:creationId xmlns:a16="http://schemas.microsoft.com/office/drawing/2014/main" id="{00000000-0008-0000-0000-00001B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28" name="Rectangle 2844">
          <a:extLst>
            <a:ext uri="{FF2B5EF4-FFF2-40B4-BE49-F238E27FC236}">
              <a16:creationId xmlns:a16="http://schemas.microsoft.com/office/drawing/2014/main" id="{00000000-0008-0000-0000-00001C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29" name="Text Box 2845">
          <a:extLst>
            <a:ext uri="{FF2B5EF4-FFF2-40B4-BE49-F238E27FC236}">
              <a16:creationId xmlns:a16="http://schemas.microsoft.com/office/drawing/2014/main" id="{00000000-0008-0000-0000-00001D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30" name="Rectangle 2846">
          <a:extLst>
            <a:ext uri="{FF2B5EF4-FFF2-40B4-BE49-F238E27FC236}">
              <a16:creationId xmlns:a16="http://schemas.microsoft.com/office/drawing/2014/main" id="{00000000-0008-0000-0000-00001E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31" name="Text Box 2847">
          <a:extLst>
            <a:ext uri="{FF2B5EF4-FFF2-40B4-BE49-F238E27FC236}">
              <a16:creationId xmlns:a16="http://schemas.microsoft.com/office/drawing/2014/main" id="{00000000-0008-0000-0000-00001F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233" name="Text Box 2849">
          <a:extLst>
            <a:ext uri="{FF2B5EF4-FFF2-40B4-BE49-F238E27FC236}">
              <a16:creationId xmlns:a16="http://schemas.microsoft.com/office/drawing/2014/main" id="{00000000-0008-0000-0000-000021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234" name="Rectangle 2850">
          <a:extLst>
            <a:ext uri="{FF2B5EF4-FFF2-40B4-BE49-F238E27FC236}">
              <a16:creationId xmlns:a16="http://schemas.microsoft.com/office/drawing/2014/main" id="{00000000-0008-0000-0000-0000224B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35" name="Text Box 2851">
          <a:extLst>
            <a:ext uri="{FF2B5EF4-FFF2-40B4-BE49-F238E27FC236}">
              <a16:creationId xmlns:a16="http://schemas.microsoft.com/office/drawing/2014/main" id="{00000000-0008-0000-0000-000023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236" name="Text Box 2852">
          <a:extLst>
            <a:ext uri="{FF2B5EF4-FFF2-40B4-BE49-F238E27FC236}">
              <a16:creationId xmlns:a16="http://schemas.microsoft.com/office/drawing/2014/main" id="{00000000-0008-0000-0000-000024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237" name="Text Box 2853">
          <a:extLst>
            <a:ext uri="{FF2B5EF4-FFF2-40B4-BE49-F238E27FC236}">
              <a16:creationId xmlns:a16="http://schemas.microsoft.com/office/drawing/2014/main" id="{00000000-0008-0000-0000-000025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39" name="Text Box 2855">
          <a:extLst>
            <a:ext uri="{FF2B5EF4-FFF2-40B4-BE49-F238E27FC236}">
              <a16:creationId xmlns:a16="http://schemas.microsoft.com/office/drawing/2014/main" id="{00000000-0008-0000-0000-000027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240" name="Rectangle 2856">
          <a:extLst>
            <a:ext uri="{FF2B5EF4-FFF2-40B4-BE49-F238E27FC236}">
              <a16:creationId xmlns:a16="http://schemas.microsoft.com/office/drawing/2014/main" id="{00000000-0008-0000-0000-000028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241" name="Text Box 2857">
          <a:extLst>
            <a:ext uri="{FF2B5EF4-FFF2-40B4-BE49-F238E27FC236}">
              <a16:creationId xmlns:a16="http://schemas.microsoft.com/office/drawing/2014/main" id="{00000000-0008-0000-0000-000029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42" name="Text Box 2858">
          <a:extLst>
            <a:ext uri="{FF2B5EF4-FFF2-40B4-BE49-F238E27FC236}">
              <a16:creationId xmlns:a16="http://schemas.microsoft.com/office/drawing/2014/main" id="{00000000-0008-0000-0000-00002A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243" name="Rectangle 2859">
          <a:extLst>
            <a:ext uri="{FF2B5EF4-FFF2-40B4-BE49-F238E27FC236}">
              <a16:creationId xmlns:a16="http://schemas.microsoft.com/office/drawing/2014/main" id="{00000000-0008-0000-0000-00002B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44" name="Text Box 2860">
          <a:extLst>
            <a:ext uri="{FF2B5EF4-FFF2-40B4-BE49-F238E27FC236}">
              <a16:creationId xmlns:a16="http://schemas.microsoft.com/office/drawing/2014/main" id="{00000000-0008-0000-0000-00002C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245" name="Rectangle 2861">
          <a:extLst>
            <a:ext uri="{FF2B5EF4-FFF2-40B4-BE49-F238E27FC236}">
              <a16:creationId xmlns:a16="http://schemas.microsoft.com/office/drawing/2014/main" id="{00000000-0008-0000-0000-00002D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46" name="Text Box 2862">
          <a:extLst>
            <a:ext uri="{FF2B5EF4-FFF2-40B4-BE49-F238E27FC236}">
              <a16:creationId xmlns:a16="http://schemas.microsoft.com/office/drawing/2014/main" id="{00000000-0008-0000-0000-00002E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248" name="Text Box 2864">
          <a:extLst>
            <a:ext uri="{FF2B5EF4-FFF2-40B4-BE49-F238E27FC236}">
              <a16:creationId xmlns:a16="http://schemas.microsoft.com/office/drawing/2014/main" id="{00000000-0008-0000-0000-000030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249" name="Rectangle 2865">
          <a:extLst>
            <a:ext uri="{FF2B5EF4-FFF2-40B4-BE49-F238E27FC236}">
              <a16:creationId xmlns:a16="http://schemas.microsoft.com/office/drawing/2014/main" id="{00000000-0008-0000-0000-0000314B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250" name="Text Box 2866">
          <a:extLst>
            <a:ext uri="{FF2B5EF4-FFF2-40B4-BE49-F238E27FC236}">
              <a16:creationId xmlns:a16="http://schemas.microsoft.com/office/drawing/2014/main" id="{00000000-0008-0000-0000-000032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251" name="Text Box 2867">
          <a:extLst>
            <a:ext uri="{FF2B5EF4-FFF2-40B4-BE49-F238E27FC236}">
              <a16:creationId xmlns:a16="http://schemas.microsoft.com/office/drawing/2014/main" id="{00000000-0008-0000-0000-000033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252" name="Text Box 2868">
          <a:extLst>
            <a:ext uri="{FF2B5EF4-FFF2-40B4-BE49-F238E27FC236}">
              <a16:creationId xmlns:a16="http://schemas.microsoft.com/office/drawing/2014/main" id="{00000000-0008-0000-0000-000034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54" name="Text Box 2870">
          <a:extLst>
            <a:ext uri="{FF2B5EF4-FFF2-40B4-BE49-F238E27FC236}">
              <a16:creationId xmlns:a16="http://schemas.microsoft.com/office/drawing/2014/main" id="{00000000-0008-0000-0000-000036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255" name="Rectangle 2871">
          <a:extLst>
            <a:ext uri="{FF2B5EF4-FFF2-40B4-BE49-F238E27FC236}">
              <a16:creationId xmlns:a16="http://schemas.microsoft.com/office/drawing/2014/main" id="{00000000-0008-0000-0000-000037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256" name="Text Box 2872">
          <a:extLst>
            <a:ext uri="{FF2B5EF4-FFF2-40B4-BE49-F238E27FC236}">
              <a16:creationId xmlns:a16="http://schemas.microsoft.com/office/drawing/2014/main" id="{00000000-0008-0000-0000-000038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57" name="Text Box 2873">
          <a:extLst>
            <a:ext uri="{FF2B5EF4-FFF2-40B4-BE49-F238E27FC236}">
              <a16:creationId xmlns:a16="http://schemas.microsoft.com/office/drawing/2014/main" id="{00000000-0008-0000-0000-000039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258" name="Rectangle 2874">
          <a:extLst>
            <a:ext uri="{FF2B5EF4-FFF2-40B4-BE49-F238E27FC236}">
              <a16:creationId xmlns:a16="http://schemas.microsoft.com/office/drawing/2014/main" id="{00000000-0008-0000-0000-00003A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59" name="Text Box 2875">
          <a:extLst>
            <a:ext uri="{FF2B5EF4-FFF2-40B4-BE49-F238E27FC236}">
              <a16:creationId xmlns:a16="http://schemas.microsoft.com/office/drawing/2014/main" id="{00000000-0008-0000-0000-00003B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260" name="Rectangle 2876">
          <a:extLst>
            <a:ext uri="{FF2B5EF4-FFF2-40B4-BE49-F238E27FC236}">
              <a16:creationId xmlns:a16="http://schemas.microsoft.com/office/drawing/2014/main" id="{00000000-0008-0000-0000-00003C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61" name="Text Box 2877">
          <a:extLst>
            <a:ext uri="{FF2B5EF4-FFF2-40B4-BE49-F238E27FC236}">
              <a16:creationId xmlns:a16="http://schemas.microsoft.com/office/drawing/2014/main" id="{00000000-0008-0000-0000-00003D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263" name="Text Box 2879">
          <a:extLst>
            <a:ext uri="{FF2B5EF4-FFF2-40B4-BE49-F238E27FC236}">
              <a16:creationId xmlns:a16="http://schemas.microsoft.com/office/drawing/2014/main" id="{00000000-0008-0000-0000-00003F4B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264" name="Rectangle 2880">
          <a:extLst>
            <a:ext uri="{FF2B5EF4-FFF2-40B4-BE49-F238E27FC236}">
              <a16:creationId xmlns:a16="http://schemas.microsoft.com/office/drawing/2014/main" id="{00000000-0008-0000-0000-0000404B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265" name="Text Box 2881">
          <a:extLst>
            <a:ext uri="{FF2B5EF4-FFF2-40B4-BE49-F238E27FC236}">
              <a16:creationId xmlns:a16="http://schemas.microsoft.com/office/drawing/2014/main" id="{00000000-0008-0000-0000-000041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266" name="Text Box 2882">
          <a:extLst>
            <a:ext uri="{FF2B5EF4-FFF2-40B4-BE49-F238E27FC236}">
              <a16:creationId xmlns:a16="http://schemas.microsoft.com/office/drawing/2014/main" id="{00000000-0008-0000-0000-0000424B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267" name="Text Box 2883">
          <a:extLst>
            <a:ext uri="{FF2B5EF4-FFF2-40B4-BE49-F238E27FC236}">
              <a16:creationId xmlns:a16="http://schemas.microsoft.com/office/drawing/2014/main" id="{00000000-0008-0000-0000-000043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268" name="Text Box 2884">
          <a:extLst>
            <a:ext uri="{FF2B5EF4-FFF2-40B4-BE49-F238E27FC236}">
              <a16:creationId xmlns:a16="http://schemas.microsoft.com/office/drawing/2014/main" id="{00000000-0008-0000-0000-000044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269" name="Rectangle 2885">
          <a:extLst>
            <a:ext uri="{FF2B5EF4-FFF2-40B4-BE49-F238E27FC236}">
              <a16:creationId xmlns:a16="http://schemas.microsoft.com/office/drawing/2014/main" id="{00000000-0008-0000-0000-000045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270" name="Text Box 2886">
          <a:extLst>
            <a:ext uri="{FF2B5EF4-FFF2-40B4-BE49-F238E27FC236}">
              <a16:creationId xmlns:a16="http://schemas.microsoft.com/office/drawing/2014/main" id="{00000000-0008-0000-0000-000046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271" name="Text Box 2887">
          <a:extLst>
            <a:ext uri="{FF2B5EF4-FFF2-40B4-BE49-F238E27FC236}">
              <a16:creationId xmlns:a16="http://schemas.microsoft.com/office/drawing/2014/main" id="{00000000-0008-0000-0000-000047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272" name="Rectangle 2888">
          <a:extLst>
            <a:ext uri="{FF2B5EF4-FFF2-40B4-BE49-F238E27FC236}">
              <a16:creationId xmlns:a16="http://schemas.microsoft.com/office/drawing/2014/main" id="{00000000-0008-0000-0000-000048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273" name="Text Box 2889">
          <a:extLst>
            <a:ext uri="{FF2B5EF4-FFF2-40B4-BE49-F238E27FC236}">
              <a16:creationId xmlns:a16="http://schemas.microsoft.com/office/drawing/2014/main" id="{00000000-0008-0000-0000-000049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274" name="Rectangle 2890">
          <a:extLst>
            <a:ext uri="{FF2B5EF4-FFF2-40B4-BE49-F238E27FC236}">
              <a16:creationId xmlns:a16="http://schemas.microsoft.com/office/drawing/2014/main" id="{00000000-0008-0000-0000-00004A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275" name="Text Box 2891">
          <a:extLst>
            <a:ext uri="{FF2B5EF4-FFF2-40B4-BE49-F238E27FC236}">
              <a16:creationId xmlns:a16="http://schemas.microsoft.com/office/drawing/2014/main" id="{00000000-0008-0000-0000-00004B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276" name="Text Box 2892">
          <a:extLst>
            <a:ext uri="{FF2B5EF4-FFF2-40B4-BE49-F238E27FC236}">
              <a16:creationId xmlns:a16="http://schemas.microsoft.com/office/drawing/2014/main" id="{00000000-0008-0000-0000-00004C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277" name="Rectangle 2893">
          <a:extLst>
            <a:ext uri="{FF2B5EF4-FFF2-40B4-BE49-F238E27FC236}">
              <a16:creationId xmlns:a16="http://schemas.microsoft.com/office/drawing/2014/main" id="{00000000-0008-0000-0000-00004D4B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278" name="Text Box 2894">
          <a:extLst>
            <a:ext uri="{FF2B5EF4-FFF2-40B4-BE49-F238E27FC236}">
              <a16:creationId xmlns:a16="http://schemas.microsoft.com/office/drawing/2014/main" id="{00000000-0008-0000-0000-00004E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279" name="Text Box 2895">
          <a:extLst>
            <a:ext uri="{FF2B5EF4-FFF2-40B4-BE49-F238E27FC236}">
              <a16:creationId xmlns:a16="http://schemas.microsoft.com/office/drawing/2014/main" id="{00000000-0008-0000-0000-00004F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80" name="Text Box 2896">
          <a:extLst>
            <a:ext uri="{FF2B5EF4-FFF2-40B4-BE49-F238E27FC236}">
              <a16:creationId xmlns:a16="http://schemas.microsoft.com/office/drawing/2014/main" id="{00000000-0008-0000-0000-000050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81" name="Text Box 2897">
          <a:extLst>
            <a:ext uri="{FF2B5EF4-FFF2-40B4-BE49-F238E27FC236}">
              <a16:creationId xmlns:a16="http://schemas.microsoft.com/office/drawing/2014/main" id="{00000000-0008-0000-0000-000051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82" name="Rectangle 2898">
          <a:extLst>
            <a:ext uri="{FF2B5EF4-FFF2-40B4-BE49-F238E27FC236}">
              <a16:creationId xmlns:a16="http://schemas.microsoft.com/office/drawing/2014/main" id="{00000000-0008-0000-0000-000052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83" name="Text Box 2899">
          <a:extLst>
            <a:ext uri="{FF2B5EF4-FFF2-40B4-BE49-F238E27FC236}">
              <a16:creationId xmlns:a16="http://schemas.microsoft.com/office/drawing/2014/main" id="{00000000-0008-0000-0000-000053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84" name="Text Box 2900">
          <a:extLst>
            <a:ext uri="{FF2B5EF4-FFF2-40B4-BE49-F238E27FC236}">
              <a16:creationId xmlns:a16="http://schemas.microsoft.com/office/drawing/2014/main" id="{00000000-0008-0000-0000-000054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85" name="Rectangle 2901">
          <a:extLst>
            <a:ext uri="{FF2B5EF4-FFF2-40B4-BE49-F238E27FC236}">
              <a16:creationId xmlns:a16="http://schemas.microsoft.com/office/drawing/2014/main" id="{00000000-0008-0000-0000-000055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86" name="Text Box 2902">
          <a:extLst>
            <a:ext uri="{FF2B5EF4-FFF2-40B4-BE49-F238E27FC236}">
              <a16:creationId xmlns:a16="http://schemas.microsoft.com/office/drawing/2014/main" id="{00000000-0008-0000-0000-000056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87" name="Rectangle 2903">
          <a:extLst>
            <a:ext uri="{FF2B5EF4-FFF2-40B4-BE49-F238E27FC236}">
              <a16:creationId xmlns:a16="http://schemas.microsoft.com/office/drawing/2014/main" id="{00000000-0008-0000-0000-000057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88" name="Text Box 2904">
          <a:extLst>
            <a:ext uri="{FF2B5EF4-FFF2-40B4-BE49-F238E27FC236}">
              <a16:creationId xmlns:a16="http://schemas.microsoft.com/office/drawing/2014/main" id="{00000000-0008-0000-0000-000058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289" name="Text Box 2905">
          <a:extLst>
            <a:ext uri="{FF2B5EF4-FFF2-40B4-BE49-F238E27FC236}">
              <a16:creationId xmlns:a16="http://schemas.microsoft.com/office/drawing/2014/main" id="{00000000-0008-0000-0000-000059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290" name="Rectangle 2906">
          <a:extLst>
            <a:ext uri="{FF2B5EF4-FFF2-40B4-BE49-F238E27FC236}">
              <a16:creationId xmlns:a16="http://schemas.microsoft.com/office/drawing/2014/main" id="{00000000-0008-0000-0000-00005A4B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91" name="Text Box 2907">
          <a:extLst>
            <a:ext uri="{FF2B5EF4-FFF2-40B4-BE49-F238E27FC236}">
              <a16:creationId xmlns:a16="http://schemas.microsoft.com/office/drawing/2014/main" id="{00000000-0008-0000-0000-00005B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292" name="Text Box 2908">
          <a:extLst>
            <a:ext uri="{FF2B5EF4-FFF2-40B4-BE49-F238E27FC236}">
              <a16:creationId xmlns:a16="http://schemas.microsoft.com/office/drawing/2014/main" id="{00000000-0008-0000-0000-00005C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93" name="Text Box 2909">
          <a:extLst>
            <a:ext uri="{FF2B5EF4-FFF2-40B4-BE49-F238E27FC236}">
              <a16:creationId xmlns:a16="http://schemas.microsoft.com/office/drawing/2014/main" id="{00000000-0008-0000-0000-00005D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94" name="Text Box 2910">
          <a:extLst>
            <a:ext uri="{FF2B5EF4-FFF2-40B4-BE49-F238E27FC236}">
              <a16:creationId xmlns:a16="http://schemas.microsoft.com/office/drawing/2014/main" id="{00000000-0008-0000-0000-00005E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95" name="Rectangle 2911">
          <a:extLst>
            <a:ext uri="{FF2B5EF4-FFF2-40B4-BE49-F238E27FC236}">
              <a16:creationId xmlns:a16="http://schemas.microsoft.com/office/drawing/2014/main" id="{00000000-0008-0000-0000-00005F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96" name="Text Box 2912">
          <a:extLst>
            <a:ext uri="{FF2B5EF4-FFF2-40B4-BE49-F238E27FC236}">
              <a16:creationId xmlns:a16="http://schemas.microsoft.com/office/drawing/2014/main" id="{00000000-0008-0000-0000-000060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97" name="Text Box 2913">
          <a:extLst>
            <a:ext uri="{FF2B5EF4-FFF2-40B4-BE49-F238E27FC236}">
              <a16:creationId xmlns:a16="http://schemas.microsoft.com/office/drawing/2014/main" id="{00000000-0008-0000-0000-000061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98" name="Rectangle 2914">
          <a:extLst>
            <a:ext uri="{FF2B5EF4-FFF2-40B4-BE49-F238E27FC236}">
              <a16:creationId xmlns:a16="http://schemas.microsoft.com/office/drawing/2014/main" id="{00000000-0008-0000-0000-000062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99" name="Text Box 2915">
          <a:extLst>
            <a:ext uri="{FF2B5EF4-FFF2-40B4-BE49-F238E27FC236}">
              <a16:creationId xmlns:a16="http://schemas.microsoft.com/office/drawing/2014/main" id="{00000000-0008-0000-0000-000063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300" name="Rectangle 2916">
          <a:extLst>
            <a:ext uri="{FF2B5EF4-FFF2-40B4-BE49-F238E27FC236}">
              <a16:creationId xmlns:a16="http://schemas.microsoft.com/office/drawing/2014/main" id="{00000000-0008-0000-0000-000064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301" name="Text Box 2917">
          <a:extLst>
            <a:ext uri="{FF2B5EF4-FFF2-40B4-BE49-F238E27FC236}">
              <a16:creationId xmlns:a16="http://schemas.microsoft.com/office/drawing/2014/main" id="{00000000-0008-0000-0000-000065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302" name="Text Box 2918">
          <a:extLst>
            <a:ext uri="{FF2B5EF4-FFF2-40B4-BE49-F238E27FC236}">
              <a16:creationId xmlns:a16="http://schemas.microsoft.com/office/drawing/2014/main" id="{00000000-0008-0000-0000-000066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303" name="Rectangle 2919">
          <a:extLst>
            <a:ext uri="{FF2B5EF4-FFF2-40B4-BE49-F238E27FC236}">
              <a16:creationId xmlns:a16="http://schemas.microsoft.com/office/drawing/2014/main" id="{00000000-0008-0000-0000-0000674B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304" name="Text Box 2920">
          <a:extLst>
            <a:ext uri="{FF2B5EF4-FFF2-40B4-BE49-F238E27FC236}">
              <a16:creationId xmlns:a16="http://schemas.microsoft.com/office/drawing/2014/main" id="{00000000-0008-0000-0000-000068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305" name="Text Box 2921">
          <a:extLst>
            <a:ext uri="{FF2B5EF4-FFF2-40B4-BE49-F238E27FC236}">
              <a16:creationId xmlns:a16="http://schemas.microsoft.com/office/drawing/2014/main" id="{00000000-0008-0000-0000-000069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306" name="Text Box 2922">
          <a:extLst>
            <a:ext uri="{FF2B5EF4-FFF2-40B4-BE49-F238E27FC236}">
              <a16:creationId xmlns:a16="http://schemas.microsoft.com/office/drawing/2014/main" id="{00000000-0008-0000-0000-00006A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07" name="Text Box 2923">
          <a:extLst>
            <a:ext uri="{FF2B5EF4-FFF2-40B4-BE49-F238E27FC236}">
              <a16:creationId xmlns:a16="http://schemas.microsoft.com/office/drawing/2014/main" id="{00000000-0008-0000-0000-00006B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308" name="Rectangle 2924">
          <a:extLst>
            <a:ext uri="{FF2B5EF4-FFF2-40B4-BE49-F238E27FC236}">
              <a16:creationId xmlns:a16="http://schemas.microsoft.com/office/drawing/2014/main" id="{00000000-0008-0000-0000-00006C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309" name="Text Box 2925">
          <a:extLst>
            <a:ext uri="{FF2B5EF4-FFF2-40B4-BE49-F238E27FC236}">
              <a16:creationId xmlns:a16="http://schemas.microsoft.com/office/drawing/2014/main" id="{00000000-0008-0000-0000-00006D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10" name="Text Box 2926">
          <a:extLst>
            <a:ext uri="{FF2B5EF4-FFF2-40B4-BE49-F238E27FC236}">
              <a16:creationId xmlns:a16="http://schemas.microsoft.com/office/drawing/2014/main" id="{00000000-0008-0000-0000-00006E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311" name="Rectangle 2927">
          <a:extLst>
            <a:ext uri="{FF2B5EF4-FFF2-40B4-BE49-F238E27FC236}">
              <a16:creationId xmlns:a16="http://schemas.microsoft.com/office/drawing/2014/main" id="{00000000-0008-0000-0000-00006F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12" name="Text Box 2928">
          <a:extLst>
            <a:ext uri="{FF2B5EF4-FFF2-40B4-BE49-F238E27FC236}">
              <a16:creationId xmlns:a16="http://schemas.microsoft.com/office/drawing/2014/main" id="{00000000-0008-0000-0000-000070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313" name="Rectangle 2929">
          <a:extLst>
            <a:ext uri="{FF2B5EF4-FFF2-40B4-BE49-F238E27FC236}">
              <a16:creationId xmlns:a16="http://schemas.microsoft.com/office/drawing/2014/main" id="{00000000-0008-0000-0000-000071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14" name="Text Box 2930">
          <a:extLst>
            <a:ext uri="{FF2B5EF4-FFF2-40B4-BE49-F238E27FC236}">
              <a16:creationId xmlns:a16="http://schemas.microsoft.com/office/drawing/2014/main" id="{00000000-0008-0000-0000-000072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315" name="Text Box 2931">
          <a:extLst>
            <a:ext uri="{FF2B5EF4-FFF2-40B4-BE49-F238E27FC236}">
              <a16:creationId xmlns:a16="http://schemas.microsoft.com/office/drawing/2014/main" id="{00000000-0008-0000-0000-000073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316" name="Rectangle 2932">
          <a:extLst>
            <a:ext uri="{FF2B5EF4-FFF2-40B4-BE49-F238E27FC236}">
              <a16:creationId xmlns:a16="http://schemas.microsoft.com/office/drawing/2014/main" id="{00000000-0008-0000-0000-0000744B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317" name="Text Box 2933">
          <a:extLst>
            <a:ext uri="{FF2B5EF4-FFF2-40B4-BE49-F238E27FC236}">
              <a16:creationId xmlns:a16="http://schemas.microsoft.com/office/drawing/2014/main" id="{00000000-0008-0000-0000-000075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318" name="Text Box 2934">
          <a:extLst>
            <a:ext uri="{FF2B5EF4-FFF2-40B4-BE49-F238E27FC236}">
              <a16:creationId xmlns:a16="http://schemas.microsoft.com/office/drawing/2014/main" id="{00000000-0008-0000-0000-000076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319" name="Text Box 2935">
          <a:extLst>
            <a:ext uri="{FF2B5EF4-FFF2-40B4-BE49-F238E27FC236}">
              <a16:creationId xmlns:a16="http://schemas.microsoft.com/office/drawing/2014/main" id="{00000000-0008-0000-0000-000077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20" name="Text Box 2936">
          <a:extLst>
            <a:ext uri="{FF2B5EF4-FFF2-40B4-BE49-F238E27FC236}">
              <a16:creationId xmlns:a16="http://schemas.microsoft.com/office/drawing/2014/main" id="{00000000-0008-0000-0000-000078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321" name="Rectangle 2937">
          <a:extLst>
            <a:ext uri="{FF2B5EF4-FFF2-40B4-BE49-F238E27FC236}">
              <a16:creationId xmlns:a16="http://schemas.microsoft.com/office/drawing/2014/main" id="{00000000-0008-0000-0000-000079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322" name="Text Box 2938">
          <a:extLst>
            <a:ext uri="{FF2B5EF4-FFF2-40B4-BE49-F238E27FC236}">
              <a16:creationId xmlns:a16="http://schemas.microsoft.com/office/drawing/2014/main" id="{00000000-0008-0000-0000-00007A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23" name="Text Box 2939">
          <a:extLst>
            <a:ext uri="{FF2B5EF4-FFF2-40B4-BE49-F238E27FC236}">
              <a16:creationId xmlns:a16="http://schemas.microsoft.com/office/drawing/2014/main" id="{00000000-0008-0000-0000-00007B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324" name="Rectangle 2940">
          <a:extLst>
            <a:ext uri="{FF2B5EF4-FFF2-40B4-BE49-F238E27FC236}">
              <a16:creationId xmlns:a16="http://schemas.microsoft.com/office/drawing/2014/main" id="{00000000-0008-0000-0000-00007C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25" name="Text Box 2941">
          <a:extLst>
            <a:ext uri="{FF2B5EF4-FFF2-40B4-BE49-F238E27FC236}">
              <a16:creationId xmlns:a16="http://schemas.microsoft.com/office/drawing/2014/main" id="{00000000-0008-0000-0000-00007D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326" name="Rectangle 2942">
          <a:extLst>
            <a:ext uri="{FF2B5EF4-FFF2-40B4-BE49-F238E27FC236}">
              <a16:creationId xmlns:a16="http://schemas.microsoft.com/office/drawing/2014/main" id="{00000000-0008-0000-0000-00007E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27" name="Text Box 2943">
          <a:extLst>
            <a:ext uri="{FF2B5EF4-FFF2-40B4-BE49-F238E27FC236}">
              <a16:creationId xmlns:a16="http://schemas.microsoft.com/office/drawing/2014/main" id="{00000000-0008-0000-0000-00007F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328" name="Text Box 2944">
          <a:extLst>
            <a:ext uri="{FF2B5EF4-FFF2-40B4-BE49-F238E27FC236}">
              <a16:creationId xmlns:a16="http://schemas.microsoft.com/office/drawing/2014/main" id="{00000000-0008-0000-0000-0000804B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329" name="Rectangle 2945">
          <a:extLst>
            <a:ext uri="{FF2B5EF4-FFF2-40B4-BE49-F238E27FC236}">
              <a16:creationId xmlns:a16="http://schemas.microsoft.com/office/drawing/2014/main" id="{00000000-0008-0000-0000-0000814B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330" name="Text Box 2946">
          <a:extLst>
            <a:ext uri="{FF2B5EF4-FFF2-40B4-BE49-F238E27FC236}">
              <a16:creationId xmlns:a16="http://schemas.microsoft.com/office/drawing/2014/main" id="{00000000-0008-0000-0000-000082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331" name="Text Box 2947">
          <a:extLst>
            <a:ext uri="{FF2B5EF4-FFF2-40B4-BE49-F238E27FC236}">
              <a16:creationId xmlns:a16="http://schemas.microsoft.com/office/drawing/2014/main" id="{00000000-0008-0000-0000-0000834B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332" name="Text Box 2948">
          <a:extLst>
            <a:ext uri="{FF2B5EF4-FFF2-40B4-BE49-F238E27FC236}">
              <a16:creationId xmlns:a16="http://schemas.microsoft.com/office/drawing/2014/main" id="{00000000-0008-0000-0000-0000844B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34" name="Text Box 2950">
          <a:extLst>
            <a:ext uri="{FF2B5EF4-FFF2-40B4-BE49-F238E27FC236}">
              <a16:creationId xmlns:a16="http://schemas.microsoft.com/office/drawing/2014/main" id="{00000000-0008-0000-0000-000086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335" name="Rectangle 2951">
          <a:extLst>
            <a:ext uri="{FF2B5EF4-FFF2-40B4-BE49-F238E27FC236}">
              <a16:creationId xmlns:a16="http://schemas.microsoft.com/office/drawing/2014/main" id="{00000000-0008-0000-0000-0000874B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336" name="Text Box 2952">
          <a:extLst>
            <a:ext uri="{FF2B5EF4-FFF2-40B4-BE49-F238E27FC236}">
              <a16:creationId xmlns:a16="http://schemas.microsoft.com/office/drawing/2014/main" id="{00000000-0008-0000-0000-0000884B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37" name="Text Box 2953">
          <a:extLst>
            <a:ext uri="{FF2B5EF4-FFF2-40B4-BE49-F238E27FC236}">
              <a16:creationId xmlns:a16="http://schemas.microsoft.com/office/drawing/2014/main" id="{00000000-0008-0000-0000-000089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338" name="Rectangle 2954">
          <a:extLst>
            <a:ext uri="{FF2B5EF4-FFF2-40B4-BE49-F238E27FC236}">
              <a16:creationId xmlns:a16="http://schemas.microsoft.com/office/drawing/2014/main" id="{00000000-0008-0000-0000-00008A4B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39" name="Text Box 2955">
          <a:extLst>
            <a:ext uri="{FF2B5EF4-FFF2-40B4-BE49-F238E27FC236}">
              <a16:creationId xmlns:a16="http://schemas.microsoft.com/office/drawing/2014/main" id="{00000000-0008-0000-0000-00008B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340" name="Rectangle 2956">
          <a:extLst>
            <a:ext uri="{FF2B5EF4-FFF2-40B4-BE49-F238E27FC236}">
              <a16:creationId xmlns:a16="http://schemas.microsoft.com/office/drawing/2014/main" id="{00000000-0008-0000-0000-00008C4B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41" name="Text Box 2957">
          <a:extLst>
            <a:ext uri="{FF2B5EF4-FFF2-40B4-BE49-F238E27FC236}">
              <a16:creationId xmlns:a16="http://schemas.microsoft.com/office/drawing/2014/main" id="{00000000-0008-0000-0000-00008D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343" name="Text Box 2959">
          <a:extLst>
            <a:ext uri="{FF2B5EF4-FFF2-40B4-BE49-F238E27FC236}">
              <a16:creationId xmlns:a16="http://schemas.microsoft.com/office/drawing/2014/main" id="{00000000-0008-0000-0000-00008F4B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344" name="Rectangle 2960">
          <a:extLst>
            <a:ext uri="{FF2B5EF4-FFF2-40B4-BE49-F238E27FC236}">
              <a16:creationId xmlns:a16="http://schemas.microsoft.com/office/drawing/2014/main" id="{00000000-0008-0000-0000-0000904B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345" name="Text Box 2961">
          <a:extLst>
            <a:ext uri="{FF2B5EF4-FFF2-40B4-BE49-F238E27FC236}">
              <a16:creationId xmlns:a16="http://schemas.microsoft.com/office/drawing/2014/main" id="{00000000-0008-0000-0000-0000914B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346" name="Text Box 2962">
          <a:extLst>
            <a:ext uri="{FF2B5EF4-FFF2-40B4-BE49-F238E27FC236}">
              <a16:creationId xmlns:a16="http://schemas.microsoft.com/office/drawing/2014/main" id="{00000000-0008-0000-0000-0000924B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347" name="Text Box 2963">
          <a:extLst>
            <a:ext uri="{FF2B5EF4-FFF2-40B4-BE49-F238E27FC236}">
              <a16:creationId xmlns:a16="http://schemas.microsoft.com/office/drawing/2014/main" id="{00000000-0008-0000-0000-0000934B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49" name="Text Box 2965">
          <a:extLst>
            <a:ext uri="{FF2B5EF4-FFF2-40B4-BE49-F238E27FC236}">
              <a16:creationId xmlns:a16="http://schemas.microsoft.com/office/drawing/2014/main" id="{00000000-0008-0000-0000-000095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350" name="Rectangle 2966">
          <a:extLst>
            <a:ext uri="{FF2B5EF4-FFF2-40B4-BE49-F238E27FC236}">
              <a16:creationId xmlns:a16="http://schemas.microsoft.com/office/drawing/2014/main" id="{00000000-0008-0000-0000-0000964B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351" name="Text Box 2967">
          <a:extLst>
            <a:ext uri="{FF2B5EF4-FFF2-40B4-BE49-F238E27FC236}">
              <a16:creationId xmlns:a16="http://schemas.microsoft.com/office/drawing/2014/main" id="{00000000-0008-0000-0000-0000974B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52" name="Text Box 2968">
          <a:extLst>
            <a:ext uri="{FF2B5EF4-FFF2-40B4-BE49-F238E27FC236}">
              <a16:creationId xmlns:a16="http://schemas.microsoft.com/office/drawing/2014/main" id="{00000000-0008-0000-0000-000098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353" name="Rectangle 2969">
          <a:extLst>
            <a:ext uri="{FF2B5EF4-FFF2-40B4-BE49-F238E27FC236}">
              <a16:creationId xmlns:a16="http://schemas.microsoft.com/office/drawing/2014/main" id="{00000000-0008-0000-0000-0000994B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54" name="Text Box 2970">
          <a:extLst>
            <a:ext uri="{FF2B5EF4-FFF2-40B4-BE49-F238E27FC236}">
              <a16:creationId xmlns:a16="http://schemas.microsoft.com/office/drawing/2014/main" id="{00000000-0008-0000-0000-00009A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355" name="Rectangle 2971">
          <a:extLst>
            <a:ext uri="{FF2B5EF4-FFF2-40B4-BE49-F238E27FC236}">
              <a16:creationId xmlns:a16="http://schemas.microsoft.com/office/drawing/2014/main" id="{00000000-0008-0000-0000-00009B4B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56" name="Text Box 2972">
          <a:extLst>
            <a:ext uri="{FF2B5EF4-FFF2-40B4-BE49-F238E27FC236}">
              <a16:creationId xmlns:a16="http://schemas.microsoft.com/office/drawing/2014/main" id="{00000000-0008-0000-0000-00009C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358" name="Text Box 2974">
          <a:extLst>
            <a:ext uri="{FF2B5EF4-FFF2-40B4-BE49-F238E27FC236}">
              <a16:creationId xmlns:a16="http://schemas.microsoft.com/office/drawing/2014/main" id="{00000000-0008-0000-0000-00009E4B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359" name="Rectangle 2975">
          <a:extLst>
            <a:ext uri="{FF2B5EF4-FFF2-40B4-BE49-F238E27FC236}">
              <a16:creationId xmlns:a16="http://schemas.microsoft.com/office/drawing/2014/main" id="{00000000-0008-0000-0000-00009F4B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360" name="Text Box 2976">
          <a:extLst>
            <a:ext uri="{FF2B5EF4-FFF2-40B4-BE49-F238E27FC236}">
              <a16:creationId xmlns:a16="http://schemas.microsoft.com/office/drawing/2014/main" id="{00000000-0008-0000-0000-0000A04B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361" name="Text Box 2977">
          <a:extLst>
            <a:ext uri="{FF2B5EF4-FFF2-40B4-BE49-F238E27FC236}">
              <a16:creationId xmlns:a16="http://schemas.microsoft.com/office/drawing/2014/main" id="{00000000-0008-0000-0000-0000A14B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362" name="Text Box 2978">
          <a:extLst>
            <a:ext uri="{FF2B5EF4-FFF2-40B4-BE49-F238E27FC236}">
              <a16:creationId xmlns:a16="http://schemas.microsoft.com/office/drawing/2014/main" id="{00000000-0008-0000-0000-0000A24B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364" name="Text Box 2980">
          <a:extLst>
            <a:ext uri="{FF2B5EF4-FFF2-40B4-BE49-F238E27FC236}">
              <a16:creationId xmlns:a16="http://schemas.microsoft.com/office/drawing/2014/main" id="{00000000-0008-0000-0000-0000A44B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365" name="Rectangle 2981">
          <a:extLst>
            <a:ext uri="{FF2B5EF4-FFF2-40B4-BE49-F238E27FC236}">
              <a16:creationId xmlns:a16="http://schemas.microsoft.com/office/drawing/2014/main" id="{00000000-0008-0000-0000-0000A54B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366" name="Text Box 2982">
          <a:extLst>
            <a:ext uri="{FF2B5EF4-FFF2-40B4-BE49-F238E27FC236}">
              <a16:creationId xmlns:a16="http://schemas.microsoft.com/office/drawing/2014/main" id="{00000000-0008-0000-0000-0000A64B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367" name="Text Box 2983">
          <a:extLst>
            <a:ext uri="{FF2B5EF4-FFF2-40B4-BE49-F238E27FC236}">
              <a16:creationId xmlns:a16="http://schemas.microsoft.com/office/drawing/2014/main" id="{00000000-0008-0000-0000-0000A74B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368" name="Rectangle 2984">
          <a:extLst>
            <a:ext uri="{FF2B5EF4-FFF2-40B4-BE49-F238E27FC236}">
              <a16:creationId xmlns:a16="http://schemas.microsoft.com/office/drawing/2014/main" id="{00000000-0008-0000-0000-0000A84B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369" name="Text Box 2985">
          <a:extLst>
            <a:ext uri="{FF2B5EF4-FFF2-40B4-BE49-F238E27FC236}">
              <a16:creationId xmlns:a16="http://schemas.microsoft.com/office/drawing/2014/main" id="{00000000-0008-0000-0000-0000A94B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370" name="Rectangle 2986">
          <a:extLst>
            <a:ext uri="{FF2B5EF4-FFF2-40B4-BE49-F238E27FC236}">
              <a16:creationId xmlns:a16="http://schemas.microsoft.com/office/drawing/2014/main" id="{00000000-0008-0000-0000-0000AA4B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371" name="Text Box 2987">
          <a:extLst>
            <a:ext uri="{FF2B5EF4-FFF2-40B4-BE49-F238E27FC236}">
              <a16:creationId xmlns:a16="http://schemas.microsoft.com/office/drawing/2014/main" id="{00000000-0008-0000-0000-0000AB4B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373" name="Text Box 2989">
          <a:extLst>
            <a:ext uri="{FF2B5EF4-FFF2-40B4-BE49-F238E27FC236}">
              <a16:creationId xmlns:a16="http://schemas.microsoft.com/office/drawing/2014/main" id="{00000000-0008-0000-0000-0000AD4B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374" name="Rectangle 2990">
          <a:extLst>
            <a:ext uri="{FF2B5EF4-FFF2-40B4-BE49-F238E27FC236}">
              <a16:creationId xmlns:a16="http://schemas.microsoft.com/office/drawing/2014/main" id="{00000000-0008-0000-0000-0000AE4B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375" name="Text Box 2991">
          <a:extLst>
            <a:ext uri="{FF2B5EF4-FFF2-40B4-BE49-F238E27FC236}">
              <a16:creationId xmlns:a16="http://schemas.microsoft.com/office/drawing/2014/main" id="{00000000-0008-0000-0000-0000AF4B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376" name="Text Box 2992">
          <a:extLst>
            <a:ext uri="{FF2B5EF4-FFF2-40B4-BE49-F238E27FC236}">
              <a16:creationId xmlns:a16="http://schemas.microsoft.com/office/drawing/2014/main" id="{00000000-0008-0000-0000-0000B04B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377" name="Text Box 2993">
          <a:extLst>
            <a:ext uri="{FF2B5EF4-FFF2-40B4-BE49-F238E27FC236}">
              <a16:creationId xmlns:a16="http://schemas.microsoft.com/office/drawing/2014/main" id="{00000000-0008-0000-0000-0000B14B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378" name="Rectangle 2994">
          <a:extLst>
            <a:ext uri="{FF2B5EF4-FFF2-40B4-BE49-F238E27FC236}">
              <a16:creationId xmlns:a16="http://schemas.microsoft.com/office/drawing/2014/main" id="{00000000-0008-0000-0000-0000B24B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379" name="Text Box 2995">
          <a:extLst>
            <a:ext uri="{FF2B5EF4-FFF2-40B4-BE49-F238E27FC236}">
              <a16:creationId xmlns:a16="http://schemas.microsoft.com/office/drawing/2014/main" id="{00000000-0008-0000-0000-0000B3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381" name="Text Box 2997">
          <a:extLst>
            <a:ext uri="{FF2B5EF4-FFF2-40B4-BE49-F238E27FC236}">
              <a16:creationId xmlns:a16="http://schemas.microsoft.com/office/drawing/2014/main" id="{00000000-0008-0000-0000-0000B5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383" name="Text Box 2999">
          <a:extLst>
            <a:ext uri="{FF2B5EF4-FFF2-40B4-BE49-F238E27FC236}">
              <a16:creationId xmlns:a16="http://schemas.microsoft.com/office/drawing/2014/main" id="{00000000-0008-0000-0000-0000B7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85" name="Text Box 3001">
          <a:extLst>
            <a:ext uri="{FF2B5EF4-FFF2-40B4-BE49-F238E27FC236}">
              <a16:creationId xmlns:a16="http://schemas.microsoft.com/office/drawing/2014/main" id="{00000000-0008-0000-0000-0000B9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87" name="Text Box 3003">
          <a:extLst>
            <a:ext uri="{FF2B5EF4-FFF2-40B4-BE49-F238E27FC236}">
              <a16:creationId xmlns:a16="http://schemas.microsoft.com/office/drawing/2014/main" id="{00000000-0008-0000-0000-0000BB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89" name="Text Box 3005">
          <a:extLst>
            <a:ext uri="{FF2B5EF4-FFF2-40B4-BE49-F238E27FC236}">
              <a16:creationId xmlns:a16="http://schemas.microsoft.com/office/drawing/2014/main" id="{00000000-0008-0000-0000-0000BD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91" name="Text Box 3007">
          <a:extLst>
            <a:ext uri="{FF2B5EF4-FFF2-40B4-BE49-F238E27FC236}">
              <a16:creationId xmlns:a16="http://schemas.microsoft.com/office/drawing/2014/main" id="{00000000-0008-0000-0000-0000BF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394" name="Text Box 3010">
          <a:extLst>
            <a:ext uri="{FF2B5EF4-FFF2-40B4-BE49-F238E27FC236}">
              <a16:creationId xmlns:a16="http://schemas.microsoft.com/office/drawing/2014/main" id="{00000000-0008-0000-0000-0000C24B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395" name="Text Box 3011">
          <a:extLst>
            <a:ext uri="{FF2B5EF4-FFF2-40B4-BE49-F238E27FC236}">
              <a16:creationId xmlns:a16="http://schemas.microsoft.com/office/drawing/2014/main" id="{00000000-0008-0000-0000-0000C34B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396" name="Rectangle 3012">
          <a:extLst>
            <a:ext uri="{FF2B5EF4-FFF2-40B4-BE49-F238E27FC236}">
              <a16:creationId xmlns:a16="http://schemas.microsoft.com/office/drawing/2014/main" id="{00000000-0008-0000-0000-0000C44B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397" name="Text Box 3013">
          <a:extLst>
            <a:ext uri="{FF2B5EF4-FFF2-40B4-BE49-F238E27FC236}">
              <a16:creationId xmlns:a16="http://schemas.microsoft.com/office/drawing/2014/main" id="{00000000-0008-0000-0000-0000C54B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398" name="Rectangle 3014">
          <a:extLst>
            <a:ext uri="{FF2B5EF4-FFF2-40B4-BE49-F238E27FC236}">
              <a16:creationId xmlns:a16="http://schemas.microsoft.com/office/drawing/2014/main" id="{00000000-0008-0000-0000-0000C64B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399" name="Text Box 3015">
          <a:extLst>
            <a:ext uri="{FF2B5EF4-FFF2-40B4-BE49-F238E27FC236}">
              <a16:creationId xmlns:a16="http://schemas.microsoft.com/office/drawing/2014/main" id="{00000000-0008-0000-0000-0000C74B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01" name="Text Box 3017">
          <a:extLst>
            <a:ext uri="{FF2B5EF4-FFF2-40B4-BE49-F238E27FC236}">
              <a16:creationId xmlns:a16="http://schemas.microsoft.com/office/drawing/2014/main" id="{00000000-0008-0000-0000-0000C9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403" name="Text Box 3019">
          <a:extLst>
            <a:ext uri="{FF2B5EF4-FFF2-40B4-BE49-F238E27FC236}">
              <a16:creationId xmlns:a16="http://schemas.microsoft.com/office/drawing/2014/main" id="{00000000-0008-0000-0000-0000CB4B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22</xdr:row>
      <xdr:rowOff>704850</xdr:rowOff>
    </xdr:to>
    <xdr:sp macro="" textlink="">
      <xdr:nvSpPr>
        <xdr:cNvPr id="19404" name="Rectangle 3020">
          <a:extLst>
            <a:ext uri="{FF2B5EF4-FFF2-40B4-BE49-F238E27FC236}">
              <a16:creationId xmlns:a16="http://schemas.microsoft.com/office/drawing/2014/main" id="{00000000-0008-0000-0000-0000CC4B0000}"/>
            </a:ext>
          </a:extLst>
        </xdr:cNvPr>
        <xdr:cNvSpPr>
          <a:spLocks noChangeArrowheads="1"/>
        </xdr:cNvSpPr>
      </xdr:nvSpPr>
      <xdr:spPr bwMode="auto">
        <a:xfrm>
          <a:off x="5905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405" name="Text Box 3021">
          <a:extLst>
            <a:ext uri="{FF2B5EF4-FFF2-40B4-BE49-F238E27FC236}">
              <a16:creationId xmlns:a16="http://schemas.microsoft.com/office/drawing/2014/main" id="{00000000-0008-0000-0000-0000CD4B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406" name="Text Box 3022">
          <a:extLst>
            <a:ext uri="{FF2B5EF4-FFF2-40B4-BE49-F238E27FC236}">
              <a16:creationId xmlns:a16="http://schemas.microsoft.com/office/drawing/2014/main" id="{00000000-0008-0000-0000-0000CE4B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407" name="Text Box 3023">
          <a:extLst>
            <a:ext uri="{FF2B5EF4-FFF2-40B4-BE49-F238E27FC236}">
              <a16:creationId xmlns:a16="http://schemas.microsoft.com/office/drawing/2014/main" id="{00000000-0008-0000-0000-0000CF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408" name="Rectangle 3024">
          <a:extLst>
            <a:ext uri="{FF2B5EF4-FFF2-40B4-BE49-F238E27FC236}">
              <a16:creationId xmlns:a16="http://schemas.microsoft.com/office/drawing/2014/main" id="{00000000-0008-0000-0000-0000D0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409" name="Text Box 3025">
          <a:extLst>
            <a:ext uri="{FF2B5EF4-FFF2-40B4-BE49-F238E27FC236}">
              <a16:creationId xmlns:a16="http://schemas.microsoft.com/office/drawing/2014/main" id="{00000000-0008-0000-0000-0000D1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410" name="Text Box 3026">
          <a:extLst>
            <a:ext uri="{FF2B5EF4-FFF2-40B4-BE49-F238E27FC236}">
              <a16:creationId xmlns:a16="http://schemas.microsoft.com/office/drawing/2014/main" id="{00000000-0008-0000-0000-0000D2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411" name="Rectangle 3027">
          <a:extLst>
            <a:ext uri="{FF2B5EF4-FFF2-40B4-BE49-F238E27FC236}">
              <a16:creationId xmlns:a16="http://schemas.microsoft.com/office/drawing/2014/main" id="{00000000-0008-0000-0000-0000D3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412" name="Text Box 3028">
          <a:extLst>
            <a:ext uri="{FF2B5EF4-FFF2-40B4-BE49-F238E27FC236}">
              <a16:creationId xmlns:a16="http://schemas.microsoft.com/office/drawing/2014/main" id="{00000000-0008-0000-0000-0000D4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413" name="Rectangle 3029">
          <a:extLst>
            <a:ext uri="{FF2B5EF4-FFF2-40B4-BE49-F238E27FC236}">
              <a16:creationId xmlns:a16="http://schemas.microsoft.com/office/drawing/2014/main" id="{00000000-0008-0000-0000-0000D5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414" name="Text Box 3030">
          <a:extLst>
            <a:ext uri="{FF2B5EF4-FFF2-40B4-BE49-F238E27FC236}">
              <a16:creationId xmlns:a16="http://schemas.microsoft.com/office/drawing/2014/main" id="{00000000-0008-0000-0000-0000D6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416" name="Text Box 3032">
          <a:extLst>
            <a:ext uri="{FF2B5EF4-FFF2-40B4-BE49-F238E27FC236}">
              <a16:creationId xmlns:a16="http://schemas.microsoft.com/office/drawing/2014/main" id="{00000000-0008-0000-0000-0000D8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417" name="Rectangle 3033">
          <a:extLst>
            <a:ext uri="{FF2B5EF4-FFF2-40B4-BE49-F238E27FC236}">
              <a16:creationId xmlns:a16="http://schemas.microsoft.com/office/drawing/2014/main" id="{00000000-0008-0000-0000-0000D94B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418" name="Text Box 3034">
          <a:extLst>
            <a:ext uri="{FF2B5EF4-FFF2-40B4-BE49-F238E27FC236}">
              <a16:creationId xmlns:a16="http://schemas.microsoft.com/office/drawing/2014/main" id="{00000000-0008-0000-0000-0000DA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419" name="Text Box 3035">
          <a:extLst>
            <a:ext uri="{FF2B5EF4-FFF2-40B4-BE49-F238E27FC236}">
              <a16:creationId xmlns:a16="http://schemas.microsoft.com/office/drawing/2014/main" id="{00000000-0008-0000-0000-0000DB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420" name="Text Box 3036">
          <a:extLst>
            <a:ext uri="{FF2B5EF4-FFF2-40B4-BE49-F238E27FC236}">
              <a16:creationId xmlns:a16="http://schemas.microsoft.com/office/drawing/2014/main" id="{00000000-0008-0000-0000-0000DC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421" name="Rectangle 3037">
          <a:extLst>
            <a:ext uri="{FF2B5EF4-FFF2-40B4-BE49-F238E27FC236}">
              <a16:creationId xmlns:a16="http://schemas.microsoft.com/office/drawing/2014/main" id="{00000000-0008-0000-0000-0000DD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422" name="Text Box 3038">
          <a:extLst>
            <a:ext uri="{FF2B5EF4-FFF2-40B4-BE49-F238E27FC236}">
              <a16:creationId xmlns:a16="http://schemas.microsoft.com/office/drawing/2014/main" id="{00000000-0008-0000-0000-0000DE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423" name="Text Box 3039">
          <a:extLst>
            <a:ext uri="{FF2B5EF4-FFF2-40B4-BE49-F238E27FC236}">
              <a16:creationId xmlns:a16="http://schemas.microsoft.com/office/drawing/2014/main" id="{00000000-0008-0000-0000-0000DF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424" name="Rectangle 3040">
          <a:extLst>
            <a:ext uri="{FF2B5EF4-FFF2-40B4-BE49-F238E27FC236}">
              <a16:creationId xmlns:a16="http://schemas.microsoft.com/office/drawing/2014/main" id="{00000000-0008-0000-0000-0000E0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425" name="Text Box 3041">
          <a:extLst>
            <a:ext uri="{FF2B5EF4-FFF2-40B4-BE49-F238E27FC236}">
              <a16:creationId xmlns:a16="http://schemas.microsoft.com/office/drawing/2014/main" id="{00000000-0008-0000-0000-0000E1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426" name="Rectangle 3042">
          <a:extLst>
            <a:ext uri="{FF2B5EF4-FFF2-40B4-BE49-F238E27FC236}">
              <a16:creationId xmlns:a16="http://schemas.microsoft.com/office/drawing/2014/main" id="{00000000-0008-0000-0000-0000E2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427" name="Text Box 3043">
          <a:extLst>
            <a:ext uri="{FF2B5EF4-FFF2-40B4-BE49-F238E27FC236}">
              <a16:creationId xmlns:a16="http://schemas.microsoft.com/office/drawing/2014/main" id="{00000000-0008-0000-0000-0000E3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429" name="Text Box 3045">
          <a:extLst>
            <a:ext uri="{FF2B5EF4-FFF2-40B4-BE49-F238E27FC236}">
              <a16:creationId xmlns:a16="http://schemas.microsoft.com/office/drawing/2014/main" id="{00000000-0008-0000-0000-0000E5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430" name="Rectangle 3046">
          <a:extLst>
            <a:ext uri="{FF2B5EF4-FFF2-40B4-BE49-F238E27FC236}">
              <a16:creationId xmlns:a16="http://schemas.microsoft.com/office/drawing/2014/main" id="{00000000-0008-0000-0000-0000E64B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431" name="Text Box 3047">
          <a:extLst>
            <a:ext uri="{FF2B5EF4-FFF2-40B4-BE49-F238E27FC236}">
              <a16:creationId xmlns:a16="http://schemas.microsoft.com/office/drawing/2014/main" id="{00000000-0008-0000-0000-0000E7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432" name="Text Box 3048">
          <a:extLst>
            <a:ext uri="{FF2B5EF4-FFF2-40B4-BE49-F238E27FC236}">
              <a16:creationId xmlns:a16="http://schemas.microsoft.com/office/drawing/2014/main" id="{00000000-0008-0000-0000-0000E8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433" name="Text Box 3049">
          <a:extLst>
            <a:ext uri="{FF2B5EF4-FFF2-40B4-BE49-F238E27FC236}">
              <a16:creationId xmlns:a16="http://schemas.microsoft.com/office/drawing/2014/main" id="{00000000-0008-0000-0000-0000E9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434" name="Rectangle 3050">
          <a:extLst>
            <a:ext uri="{FF2B5EF4-FFF2-40B4-BE49-F238E27FC236}">
              <a16:creationId xmlns:a16="http://schemas.microsoft.com/office/drawing/2014/main" id="{00000000-0008-0000-0000-0000EA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435" name="Text Box 3051">
          <a:extLst>
            <a:ext uri="{FF2B5EF4-FFF2-40B4-BE49-F238E27FC236}">
              <a16:creationId xmlns:a16="http://schemas.microsoft.com/office/drawing/2014/main" id="{00000000-0008-0000-0000-0000EB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436" name="Text Box 3052">
          <a:extLst>
            <a:ext uri="{FF2B5EF4-FFF2-40B4-BE49-F238E27FC236}">
              <a16:creationId xmlns:a16="http://schemas.microsoft.com/office/drawing/2014/main" id="{00000000-0008-0000-0000-0000EC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437" name="Rectangle 3053">
          <a:extLst>
            <a:ext uri="{FF2B5EF4-FFF2-40B4-BE49-F238E27FC236}">
              <a16:creationId xmlns:a16="http://schemas.microsoft.com/office/drawing/2014/main" id="{00000000-0008-0000-0000-0000ED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438" name="Text Box 3054">
          <a:extLst>
            <a:ext uri="{FF2B5EF4-FFF2-40B4-BE49-F238E27FC236}">
              <a16:creationId xmlns:a16="http://schemas.microsoft.com/office/drawing/2014/main" id="{00000000-0008-0000-0000-0000EE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439" name="Rectangle 3055">
          <a:extLst>
            <a:ext uri="{FF2B5EF4-FFF2-40B4-BE49-F238E27FC236}">
              <a16:creationId xmlns:a16="http://schemas.microsoft.com/office/drawing/2014/main" id="{00000000-0008-0000-0000-0000EF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440" name="Text Box 3056">
          <a:extLst>
            <a:ext uri="{FF2B5EF4-FFF2-40B4-BE49-F238E27FC236}">
              <a16:creationId xmlns:a16="http://schemas.microsoft.com/office/drawing/2014/main" id="{00000000-0008-0000-0000-0000F0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442" name="Text Box 3058">
          <a:extLst>
            <a:ext uri="{FF2B5EF4-FFF2-40B4-BE49-F238E27FC236}">
              <a16:creationId xmlns:a16="http://schemas.microsoft.com/office/drawing/2014/main" id="{00000000-0008-0000-0000-0000F2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443" name="Rectangle 3059">
          <a:extLst>
            <a:ext uri="{FF2B5EF4-FFF2-40B4-BE49-F238E27FC236}">
              <a16:creationId xmlns:a16="http://schemas.microsoft.com/office/drawing/2014/main" id="{00000000-0008-0000-0000-0000F34B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444" name="Text Box 3060">
          <a:extLst>
            <a:ext uri="{FF2B5EF4-FFF2-40B4-BE49-F238E27FC236}">
              <a16:creationId xmlns:a16="http://schemas.microsoft.com/office/drawing/2014/main" id="{00000000-0008-0000-0000-0000F4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445" name="Text Box 3061">
          <a:extLst>
            <a:ext uri="{FF2B5EF4-FFF2-40B4-BE49-F238E27FC236}">
              <a16:creationId xmlns:a16="http://schemas.microsoft.com/office/drawing/2014/main" id="{00000000-0008-0000-0000-0000F5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46" name="Text Box 3062">
          <a:extLst>
            <a:ext uri="{FF2B5EF4-FFF2-40B4-BE49-F238E27FC236}">
              <a16:creationId xmlns:a16="http://schemas.microsoft.com/office/drawing/2014/main" id="{00000000-0008-0000-0000-0000F6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447" name="Rectangle 3063">
          <a:extLst>
            <a:ext uri="{FF2B5EF4-FFF2-40B4-BE49-F238E27FC236}">
              <a16:creationId xmlns:a16="http://schemas.microsoft.com/office/drawing/2014/main" id="{00000000-0008-0000-0000-0000F7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448" name="Text Box 3064">
          <a:extLst>
            <a:ext uri="{FF2B5EF4-FFF2-40B4-BE49-F238E27FC236}">
              <a16:creationId xmlns:a16="http://schemas.microsoft.com/office/drawing/2014/main" id="{00000000-0008-0000-0000-0000F8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49" name="Text Box 3065">
          <a:extLst>
            <a:ext uri="{FF2B5EF4-FFF2-40B4-BE49-F238E27FC236}">
              <a16:creationId xmlns:a16="http://schemas.microsoft.com/office/drawing/2014/main" id="{00000000-0008-0000-0000-0000F9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450" name="Rectangle 3066">
          <a:extLst>
            <a:ext uri="{FF2B5EF4-FFF2-40B4-BE49-F238E27FC236}">
              <a16:creationId xmlns:a16="http://schemas.microsoft.com/office/drawing/2014/main" id="{00000000-0008-0000-0000-0000FA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51" name="Text Box 3067">
          <a:extLst>
            <a:ext uri="{FF2B5EF4-FFF2-40B4-BE49-F238E27FC236}">
              <a16:creationId xmlns:a16="http://schemas.microsoft.com/office/drawing/2014/main" id="{00000000-0008-0000-0000-0000FB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452" name="Rectangle 3068">
          <a:extLst>
            <a:ext uri="{FF2B5EF4-FFF2-40B4-BE49-F238E27FC236}">
              <a16:creationId xmlns:a16="http://schemas.microsoft.com/office/drawing/2014/main" id="{00000000-0008-0000-0000-0000FC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53" name="Text Box 3069">
          <a:extLst>
            <a:ext uri="{FF2B5EF4-FFF2-40B4-BE49-F238E27FC236}">
              <a16:creationId xmlns:a16="http://schemas.microsoft.com/office/drawing/2014/main" id="{00000000-0008-0000-0000-0000FD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455" name="Text Box 3071">
          <a:extLst>
            <a:ext uri="{FF2B5EF4-FFF2-40B4-BE49-F238E27FC236}">
              <a16:creationId xmlns:a16="http://schemas.microsoft.com/office/drawing/2014/main" id="{00000000-0008-0000-0000-0000FF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456" name="Rectangle 3072">
          <a:extLst>
            <a:ext uri="{FF2B5EF4-FFF2-40B4-BE49-F238E27FC236}">
              <a16:creationId xmlns:a16="http://schemas.microsoft.com/office/drawing/2014/main" id="{00000000-0008-0000-0000-000000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457" name="Text Box 3073">
          <a:extLst>
            <a:ext uri="{FF2B5EF4-FFF2-40B4-BE49-F238E27FC236}">
              <a16:creationId xmlns:a16="http://schemas.microsoft.com/office/drawing/2014/main" id="{00000000-0008-0000-0000-000001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458" name="Text Box 3074">
          <a:extLst>
            <a:ext uri="{FF2B5EF4-FFF2-40B4-BE49-F238E27FC236}">
              <a16:creationId xmlns:a16="http://schemas.microsoft.com/office/drawing/2014/main" id="{00000000-0008-0000-0000-000002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459" name="Text Box 3075">
          <a:extLst>
            <a:ext uri="{FF2B5EF4-FFF2-40B4-BE49-F238E27FC236}">
              <a16:creationId xmlns:a16="http://schemas.microsoft.com/office/drawing/2014/main" id="{00000000-0008-0000-0000-000003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460" name="Rectangle 3076">
          <a:extLst>
            <a:ext uri="{FF2B5EF4-FFF2-40B4-BE49-F238E27FC236}">
              <a16:creationId xmlns:a16="http://schemas.microsoft.com/office/drawing/2014/main" id="{00000000-0008-0000-0000-000004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461" name="Text Box 3077">
          <a:extLst>
            <a:ext uri="{FF2B5EF4-FFF2-40B4-BE49-F238E27FC236}">
              <a16:creationId xmlns:a16="http://schemas.microsoft.com/office/drawing/2014/main" id="{00000000-0008-0000-0000-000005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462" name="Text Box 3078">
          <a:extLst>
            <a:ext uri="{FF2B5EF4-FFF2-40B4-BE49-F238E27FC236}">
              <a16:creationId xmlns:a16="http://schemas.microsoft.com/office/drawing/2014/main" id="{00000000-0008-0000-0000-000006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463" name="Rectangle 3079">
          <a:extLst>
            <a:ext uri="{FF2B5EF4-FFF2-40B4-BE49-F238E27FC236}">
              <a16:creationId xmlns:a16="http://schemas.microsoft.com/office/drawing/2014/main" id="{00000000-0008-0000-0000-000007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464" name="Text Box 3080">
          <a:extLst>
            <a:ext uri="{FF2B5EF4-FFF2-40B4-BE49-F238E27FC236}">
              <a16:creationId xmlns:a16="http://schemas.microsoft.com/office/drawing/2014/main" id="{00000000-0008-0000-0000-000008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465" name="Rectangle 3081">
          <a:extLst>
            <a:ext uri="{FF2B5EF4-FFF2-40B4-BE49-F238E27FC236}">
              <a16:creationId xmlns:a16="http://schemas.microsoft.com/office/drawing/2014/main" id="{00000000-0008-0000-0000-000009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466" name="Text Box 3082">
          <a:extLst>
            <a:ext uri="{FF2B5EF4-FFF2-40B4-BE49-F238E27FC236}">
              <a16:creationId xmlns:a16="http://schemas.microsoft.com/office/drawing/2014/main" id="{00000000-0008-0000-0000-00000A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468" name="Text Box 3084">
          <a:extLst>
            <a:ext uri="{FF2B5EF4-FFF2-40B4-BE49-F238E27FC236}">
              <a16:creationId xmlns:a16="http://schemas.microsoft.com/office/drawing/2014/main" id="{00000000-0008-0000-0000-00000C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469" name="Rectangle 3085">
          <a:extLst>
            <a:ext uri="{FF2B5EF4-FFF2-40B4-BE49-F238E27FC236}">
              <a16:creationId xmlns:a16="http://schemas.microsoft.com/office/drawing/2014/main" id="{00000000-0008-0000-0000-00000D4C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470" name="Text Box 3086">
          <a:extLst>
            <a:ext uri="{FF2B5EF4-FFF2-40B4-BE49-F238E27FC236}">
              <a16:creationId xmlns:a16="http://schemas.microsoft.com/office/drawing/2014/main" id="{00000000-0008-0000-0000-00000E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471" name="Text Box 3087">
          <a:extLst>
            <a:ext uri="{FF2B5EF4-FFF2-40B4-BE49-F238E27FC236}">
              <a16:creationId xmlns:a16="http://schemas.microsoft.com/office/drawing/2014/main" id="{00000000-0008-0000-0000-00000F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472" name="Text Box 3088">
          <a:extLst>
            <a:ext uri="{FF2B5EF4-FFF2-40B4-BE49-F238E27FC236}">
              <a16:creationId xmlns:a16="http://schemas.microsoft.com/office/drawing/2014/main" id="{00000000-0008-0000-0000-000010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473" name="Rectangle 3089">
          <a:extLst>
            <a:ext uri="{FF2B5EF4-FFF2-40B4-BE49-F238E27FC236}">
              <a16:creationId xmlns:a16="http://schemas.microsoft.com/office/drawing/2014/main" id="{00000000-0008-0000-0000-000011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474" name="Text Box 3090">
          <a:extLst>
            <a:ext uri="{FF2B5EF4-FFF2-40B4-BE49-F238E27FC236}">
              <a16:creationId xmlns:a16="http://schemas.microsoft.com/office/drawing/2014/main" id="{00000000-0008-0000-0000-000012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475" name="Text Box 3091">
          <a:extLst>
            <a:ext uri="{FF2B5EF4-FFF2-40B4-BE49-F238E27FC236}">
              <a16:creationId xmlns:a16="http://schemas.microsoft.com/office/drawing/2014/main" id="{00000000-0008-0000-0000-000013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476" name="Rectangle 3092">
          <a:extLst>
            <a:ext uri="{FF2B5EF4-FFF2-40B4-BE49-F238E27FC236}">
              <a16:creationId xmlns:a16="http://schemas.microsoft.com/office/drawing/2014/main" id="{00000000-0008-0000-0000-000014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477" name="Text Box 3093">
          <a:extLst>
            <a:ext uri="{FF2B5EF4-FFF2-40B4-BE49-F238E27FC236}">
              <a16:creationId xmlns:a16="http://schemas.microsoft.com/office/drawing/2014/main" id="{00000000-0008-0000-0000-000015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478" name="Rectangle 3094">
          <a:extLst>
            <a:ext uri="{FF2B5EF4-FFF2-40B4-BE49-F238E27FC236}">
              <a16:creationId xmlns:a16="http://schemas.microsoft.com/office/drawing/2014/main" id="{00000000-0008-0000-0000-000016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479" name="Text Box 3095">
          <a:extLst>
            <a:ext uri="{FF2B5EF4-FFF2-40B4-BE49-F238E27FC236}">
              <a16:creationId xmlns:a16="http://schemas.microsoft.com/office/drawing/2014/main" id="{00000000-0008-0000-0000-000017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481" name="Text Box 3097">
          <a:extLst>
            <a:ext uri="{FF2B5EF4-FFF2-40B4-BE49-F238E27FC236}">
              <a16:creationId xmlns:a16="http://schemas.microsoft.com/office/drawing/2014/main" id="{00000000-0008-0000-0000-000019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482" name="Rectangle 3098">
          <a:extLst>
            <a:ext uri="{FF2B5EF4-FFF2-40B4-BE49-F238E27FC236}">
              <a16:creationId xmlns:a16="http://schemas.microsoft.com/office/drawing/2014/main" id="{00000000-0008-0000-0000-00001A4C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483" name="Text Box 3099">
          <a:extLst>
            <a:ext uri="{FF2B5EF4-FFF2-40B4-BE49-F238E27FC236}">
              <a16:creationId xmlns:a16="http://schemas.microsoft.com/office/drawing/2014/main" id="{00000000-0008-0000-0000-00001B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484" name="Text Box 3100">
          <a:extLst>
            <a:ext uri="{FF2B5EF4-FFF2-40B4-BE49-F238E27FC236}">
              <a16:creationId xmlns:a16="http://schemas.microsoft.com/office/drawing/2014/main" id="{00000000-0008-0000-0000-00001C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485" name="Text Box 3101">
          <a:extLst>
            <a:ext uri="{FF2B5EF4-FFF2-40B4-BE49-F238E27FC236}">
              <a16:creationId xmlns:a16="http://schemas.microsoft.com/office/drawing/2014/main" id="{00000000-0008-0000-0000-00001D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486" name="Rectangle 3102">
          <a:extLst>
            <a:ext uri="{FF2B5EF4-FFF2-40B4-BE49-F238E27FC236}">
              <a16:creationId xmlns:a16="http://schemas.microsoft.com/office/drawing/2014/main" id="{00000000-0008-0000-0000-00001E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487" name="Text Box 3103">
          <a:extLst>
            <a:ext uri="{FF2B5EF4-FFF2-40B4-BE49-F238E27FC236}">
              <a16:creationId xmlns:a16="http://schemas.microsoft.com/office/drawing/2014/main" id="{00000000-0008-0000-0000-00001F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488" name="Text Box 3104">
          <a:extLst>
            <a:ext uri="{FF2B5EF4-FFF2-40B4-BE49-F238E27FC236}">
              <a16:creationId xmlns:a16="http://schemas.microsoft.com/office/drawing/2014/main" id="{00000000-0008-0000-0000-000020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489" name="Rectangle 3105">
          <a:extLst>
            <a:ext uri="{FF2B5EF4-FFF2-40B4-BE49-F238E27FC236}">
              <a16:creationId xmlns:a16="http://schemas.microsoft.com/office/drawing/2014/main" id="{00000000-0008-0000-0000-000021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490" name="Text Box 3106">
          <a:extLst>
            <a:ext uri="{FF2B5EF4-FFF2-40B4-BE49-F238E27FC236}">
              <a16:creationId xmlns:a16="http://schemas.microsoft.com/office/drawing/2014/main" id="{00000000-0008-0000-0000-000022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491" name="Rectangle 3107">
          <a:extLst>
            <a:ext uri="{FF2B5EF4-FFF2-40B4-BE49-F238E27FC236}">
              <a16:creationId xmlns:a16="http://schemas.microsoft.com/office/drawing/2014/main" id="{00000000-0008-0000-0000-000023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492" name="Text Box 3108">
          <a:extLst>
            <a:ext uri="{FF2B5EF4-FFF2-40B4-BE49-F238E27FC236}">
              <a16:creationId xmlns:a16="http://schemas.microsoft.com/office/drawing/2014/main" id="{00000000-0008-0000-0000-000024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493" name="Text Box 3109">
          <a:extLst>
            <a:ext uri="{FF2B5EF4-FFF2-40B4-BE49-F238E27FC236}">
              <a16:creationId xmlns:a16="http://schemas.microsoft.com/office/drawing/2014/main" id="{00000000-0008-0000-0000-000025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494" name="Rectangle 3110">
          <a:extLst>
            <a:ext uri="{FF2B5EF4-FFF2-40B4-BE49-F238E27FC236}">
              <a16:creationId xmlns:a16="http://schemas.microsoft.com/office/drawing/2014/main" id="{00000000-0008-0000-0000-0000264C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495" name="Text Box 3111">
          <a:extLst>
            <a:ext uri="{FF2B5EF4-FFF2-40B4-BE49-F238E27FC236}">
              <a16:creationId xmlns:a16="http://schemas.microsoft.com/office/drawing/2014/main" id="{00000000-0008-0000-0000-000027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496" name="Text Box 3112">
          <a:extLst>
            <a:ext uri="{FF2B5EF4-FFF2-40B4-BE49-F238E27FC236}">
              <a16:creationId xmlns:a16="http://schemas.microsoft.com/office/drawing/2014/main" id="{00000000-0008-0000-0000-000028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497" name="Text Box 3113">
          <a:extLst>
            <a:ext uri="{FF2B5EF4-FFF2-40B4-BE49-F238E27FC236}">
              <a16:creationId xmlns:a16="http://schemas.microsoft.com/office/drawing/2014/main" id="{00000000-0008-0000-0000-000029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498" name="Rectangle 3114">
          <a:extLst>
            <a:ext uri="{FF2B5EF4-FFF2-40B4-BE49-F238E27FC236}">
              <a16:creationId xmlns:a16="http://schemas.microsoft.com/office/drawing/2014/main" id="{00000000-0008-0000-0000-00002A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499" name="Text Box 3115">
          <a:extLst>
            <a:ext uri="{FF2B5EF4-FFF2-40B4-BE49-F238E27FC236}">
              <a16:creationId xmlns:a16="http://schemas.microsoft.com/office/drawing/2014/main" id="{00000000-0008-0000-0000-00002B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00" name="Text Box 3116">
          <a:extLst>
            <a:ext uri="{FF2B5EF4-FFF2-40B4-BE49-F238E27FC236}">
              <a16:creationId xmlns:a16="http://schemas.microsoft.com/office/drawing/2014/main" id="{00000000-0008-0000-0000-00002C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501" name="Rectangle 3117">
          <a:extLst>
            <a:ext uri="{FF2B5EF4-FFF2-40B4-BE49-F238E27FC236}">
              <a16:creationId xmlns:a16="http://schemas.microsoft.com/office/drawing/2014/main" id="{00000000-0008-0000-0000-00002D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02" name="Text Box 3118">
          <a:extLst>
            <a:ext uri="{FF2B5EF4-FFF2-40B4-BE49-F238E27FC236}">
              <a16:creationId xmlns:a16="http://schemas.microsoft.com/office/drawing/2014/main" id="{00000000-0008-0000-0000-00002E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503" name="Rectangle 3119">
          <a:extLst>
            <a:ext uri="{FF2B5EF4-FFF2-40B4-BE49-F238E27FC236}">
              <a16:creationId xmlns:a16="http://schemas.microsoft.com/office/drawing/2014/main" id="{00000000-0008-0000-0000-00002F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04" name="Text Box 3120">
          <a:extLst>
            <a:ext uri="{FF2B5EF4-FFF2-40B4-BE49-F238E27FC236}">
              <a16:creationId xmlns:a16="http://schemas.microsoft.com/office/drawing/2014/main" id="{00000000-0008-0000-0000-000030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506" name="Text Box 3122">
          <a:extLst>
            <a:ext uri="{FF2B5EF4-FFF2-40B4-BE49-F238E27FC236}">
              <a16:creationId xmlns:a16="http://schemas.microsoft.com/office/drawing/2014/main" id="{00000000-0008-0000-0000-000032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507" name="Rectangle 3123">
          <a:extLst>
            <a:ext uri="{FF2B5EF4-FFF2-40B4-BE49-F238E27FC236}">
              <a16:creationId xmlns:a16="http://schemas.microsoft.com/office/drawing/2014/main" id="{00000000-0008-0000-0000-0000334C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508" name="Text Box 3124">
          <a:extLst>
            <a:ext uri="{FF2B5EF4-FFF2-40B4-BE49-F238E27FC236}">
              <a16:creationId xmlns:a16="http://schemas.microsoft.com/office/drawing/2014/main" id="{00000000-0008-0000-0000-000034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509" name="Text Box 3125">
          <a:extLst>
            <a:ext uri="{FF2B5EF4-FFF2-40B4-BE49-F238E27FC236}">
              <a16:creationId xmlns:a16="http://schemas.microsoft.com/office/drawing/2014/main" id="{00000000-0008-0000-0000-000035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510" name="Text Box 3126">
          <a:extLst>
            <a:ext uri="{FF2B5EF4-FFF2-40B4-BE49-F238E27FC236}">
              <a16:creationId xmlns:a16="http://schemas.microsoft.com/office/drawing/2014/main" id="{00000000-0008-0000-0000-000036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511" name="Rectangle 3127">
          <a:extLst>
            <a:ext uri="{FF2B5EF4-FFF2-40B4-BE49-F238E27FC236}">
              <a16:creationId xmlns:a16="http://schemas.microsoft.com/office/drawing/2014/main" id="{00000000-0008-0000-0000-0000374C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512" name="Text Box 3128">
          <a:extLst>
            <a:ext uri="{FF2B5EF4-FFF2-40B4-BE49-F238E27FC236}">
              <a16:creationId xmlns:a16="http://schemas.microsoft.com/office/drawing/2014/main" id="{00000000-0008-0000-0000-0000384C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513" name="Text Box 3129">
          <a:extLst>
            <a:ext uri="{FF2B5EF4-FFF2-40B4-BE49-F238E27FC236}">
              <a16:creationId xmlns:a16="http://schemas.microsoft.com/office/drawing/2014/main" id="{00000000-0008-0000-0000-000039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514" name="Rectangle 3130">
          <a:extLst>
            <a:ext uri="{FF2B5EF4-FFF2-40B4-BE49-F238E27FC236}">
              <a16:creationId xmlns:a16="http://schemas.microsoft.com/office/drawing/2014/main" id="{00000000-0008-0000-0000-00003A4C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515" name="Text Box 3131">
          <a:extLst>
            <a:ext uri="{FF2B5EF4-FFF2-40B4-BE49-F238E27FC236}">
              <a16:creationId xmlns:a16="http://schemas.microsoft.com/office/drawing/2014/main" id="{00000000-0008-0000-0000-00003B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516" name="Rectangle 3132">
          <a:extLst>
            <a:ext uri="{FF2B5EF4-FFF2-40B4-BE49-F238E27FC236}">
              <a16:creationId xmlns:a16="http://schemas.microsoft.com/office/drawing/2014/main" id="{00000000-0008-0000-0000-00003C4C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517" name="Text Box 3133">
          <a:extLst>
            <a:ext uri="{FF2B5EF4-FFF2-40B4-BE49-F238E27FC236}">
              <a16:creationId xmlns:a16="http://schemas.microsoft.com/office/drawing/2014/main" id="{00000000-0008-0000-0000-00003D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518" name="Text Box 3134">
          <a:extLst>
            <a:ext uri="{FF2B5EF4-FFF2-40B4-BE49-F238E27FC236}">
              <a16:creationId xmlns:a16="http://schemas.microsoft.com/office/drawing/2014/main" id="{00000000-0008-0000-0000-00003E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519" name="Rectangle 3135">
          <a:extLst>
            <a:ext uri="{FF2B5EF4-FFF2-40B4-BE49-F238E27FC236}">
              <a16:creationId xmlns:a16="http://schemas.microsoft.com/office/drawing/2014/main" id="{00000000-0008-0000-0000-00003F4C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520" name="Text Box 3136">
          <a:extLst>
            <a:ext uri="{FF2B5EF4-FFF2-40B4-BE49-F238E27FC236}">
              <a16:creationId xmlns:a16="http://schemas.microsoft.com/office/drawing/2014/main" id="{00000000-0008-0000-0000-0000404C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521" name="Text Box 3137">
          <a:extLst>
            <a:ext uri="{FF2B5EF4-FFF2-40B4-BE49-F238E27FC236}">
              <a16:creationId xmlns:a16="http://schemas.microsoft.com/office/drawing/2014/main" id="{00000000-0008-0000-0000-000041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522" name="Text Box 3138">
          <a:extLst>
            <a:ext uri="{FF2B5EF4-FFF2-40B4-BE49-F238E27FC236}">
              <a16:creationId xmlns:a16="http://schemas.microsoft.com/office/drawing/2014/main" id="{00000000-0008-0000-0000-000042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523" name="Rectangle 3139">
          <a:extLst>
            <a:ext uri="{FF2B5EF4-FFF2-40B4-BE49-F238E27FC236}">
              <a16:creationId xmlns:a16="http://schemas.microsoft.com/office/drawing/2014/main" id="{00000000-0008-0000-0000-0000434C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524" name="Text Box 3140">
          <a:extLst>
            <a:ext uri="{FF2B5EF4-FFF2-40B4-BE49-F238E27FC236}">
              <a16:creationId xmlns:a16="http://schemas.microsoft.com/office/drawing/2014/main" id="{00000000-0008-0000-0000-0000444C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525" name="Text Box 3141">
          <a:extLst>
            <a:ext uri="{FF2B5EF4-FFF2-40B4-BE49-F238E27FC236}">
              <a16:creationId xmlns:a16="http://schemas.microsoft.com/office/drawing/2014/main" id="{00000000-0008-0000-0000-000045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526" name="Rectangle 3142">
          <a:extLst>
            <a:ext uri="{FF2B5EF4-FFF2-40B4-BE49-F238E27FC236}">
              <a16:creationId xmlns:a16="http://schemas.microsoft.com/office/drawing/2014/main" id="{00000000-0008-0000-0000-0000464C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527" name="Text Box 3143">
          <a:extLst>
            <a:ext uri="{FF2B5EF4-FFF2-40B4-BE49-F238E27FC236}">
              <a16:creationId xmlns:a16="http://schemas.microsoft.com/office/drawing/2014/main" id="{00000000-0008-0000-0000-000047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528" name="Rectangle 3144">
          <a:extLst>
            <a:ext uri="{FF2B5EF4-FFF2-40B4-BE49-F238E27FC236}">
              <a16:creationId xmlns:a16="http://schemas.microsoft.com/office/drawing/2014/main" id="{00000000-0008-0000-0000-0000484C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529" name="Text Box 3145">
          <a:extLst>
            <a:ext uri="{FF2B5EF4-FFF2-40B4-BE49-F238E27FC236}">
              <a16:creationId xmlns:a16="http://schemas.microsoft.com/office/drawing/2014/main" id="{00000000-0008-0000-0000-000049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530" name="Text Box 3146">
          <a:extLst>
            <a:ext uri="{FF2B5EF4-FFF2-40B4-BE49-F238E27FC236}">
              <a16:creationId xmlns:a16="http://schemas.microsoft.com/office/drawing/2014/main" id="{00000000-0008-0000-0000-00004A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531" name="Rectangle 3147">
          <a:extLst>
            <a:ext uri="{FF2B5EF4-FFF2-40B4-BE49-F238E27FC236}">
              <a16:creationId xmlns:a16="http://schemas.microsoft.com/office/drawing/2014/main" id="{00000000-0008-0000-0000-00004B4C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532" name="Text Box 3148">
          <a:extLst>
            <a:ext uri="{FF2B5EF4-FFF2-40B4-BE49-F238E27FC236}">
              <a16:creationId xmlns:a16="http://schemas.microsoft.com/office/drawing/2014/main" id="{00000000-0008-0000-0000-00004C4C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533" name="Text Box 3149">
          <a:extLst>
            <a:ext uri="{FF2B5EF4-FFF2-40B4-BE49-F238E27FC236}">
              <a16:creationId xmlns:a16="http://schemas.microsoft.com/office/drawing/2014/main" id="{00000000-0008-0000-0000-00004D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534" name="Text Box 3150">
          <a:extLst>
            <a:ext uri="{FF2B5EF4-FFF2-40B4-BE49-F238E27FC236}">
              <a16:creationId xmlns:a16="http://schemas.microsoft.com/office/drawing/2014/main" id="{00000000-0008-0000-0000-00004E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535" name="Rectangle 3151">
          <a:extLst>
            <a:ext uri="{FF2B5EF4-FFF2-40B4-BE49-F238E27FC236}">
              <a16:creationId xmlns:a16="http://schemas.microsoft.com/office/drawing/2014/main" id="{00000000-0008-0000-0000-00004F4C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536" name="Text Box 3152">
          <a:extLst>
            <a:ext uri="{FF2B5EF4-FFF2-40B4-BE49-F238E27FC236}">
              <a16:creationId xmlns:a16="http://schemas.microsoft.com/office/drawing/2014/main" id="{00000000-0008-0000-0000-0000504C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537" name="Text Box 3153">
          <a:extLst>
            <a:ext uri="{FF2B5EF4-FFF2-40B4-BE49-F238E27FC236}">
              <a16:creationId xmlns:a16="http://schemas.microsoft.com/office/drawing/2014/main" id="{00000000-0008-0000-0000-000051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538" name="Rectangle 3154">
          <a:extLst>
            <a:ext uri="{FF2B5EF4-FFF2-40B4-BE49-F238E27FC236}">
              <a16:creationId xmlns:a16="http://schemas.microsoft.com/office/drawing/2014/main" id="{00000000-0008-0000-0000-0000524C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539" name="Text Box 3155">
          <a:extLst>
            <a:ext uri="{FF2B5EF4-FFF2-40B4-BE49-F238E27FC236}">
              <a16:creationId xmlns:a16="http://schemas.microsoft.com/office/drawing/2014/main" id="{00000000-0008-0000-0000-000053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540" name="Rectangle 3156">
          <a:extLst>
            <a:ext uri="{FF2B5EF4-FFF2-40B4-BE49-F238E27FC236}">
              <a16:creationId xmlns:a16="http://schemas.microsoft.com/office/drawing/2014/main" id="{00000000-0008-0000-0000-0000544C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541" name="Text Box 3157">
          <a:extLst>
            <a:ext uri="{FF2B5EF4-FFF2-40B4-BE49-F238E27FC236}">
              <a16:creationId xmlns:a16="http://schemas.microsoft.com/office/drawing/2014/main" id="{00000000-0008-0000-0000-000055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542" name="Text Box 3158">
          <a:extLst>
            <a:ext uri="{FF2B5EF4-FFF2-40B4-BE49-F238E27FC236}">
              <a16:creationId xmlns:a16="http://schemas.microsoft.com/office/drawing/2014/main" id="{00000000-0008-0000-0000-000056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543" name="Rectangle 3159">
          <a:extLst>
            <a:ext uri="{FF2B5EF4-FFF2-40B4-BE49-F238E27FC236}">
              <a16:creationId xmlns:a16="http://schemas.microsoft.com/office/drawing/2014/main" id="{00000000-0008-0000-0000-0000574C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544" name="Text Box 3160">
          <a:extLst>
            <a:ext uri="{FF2B5EF4-FFF2-40B4-BE49-F238E27FC236}">
              <a16:creationId xmlns:a16="http://schemas.microsoft.com/office/drawing/2014/main" id="{00000000-0008-0000-0000-0000584C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545" name="Text Box 3161">
          <a:extLst>
            <a:ext uri="{FF2B5EF4-FFF2-40B4-BE49-F238E27FC236}">
              <a16:creationId xmlns:a16="http://schemas.microsoft.com/office/drawing/2014/main" id="{00000000-0008-0000-0000-000059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546" name="Text Box 3162">
          <a:extLst>
            <a:ext uri="{FF2B5EF4-FFF2-40B4-BE49-F238E27FC236}">
              <a16:creationId xmlns:a16="http://schemas.microsoft.com/office/drawing/2014/main" id="{00000000-0008-0000-0000-00005A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547" name="Rectangle 3163">
          <a:extLst>
            <a:ext uri="{FF2B5EF4-FFF2-40B4-BE49-F238E27FC236}">
              <a16:creationId xmlns:a16="http://schemas.microsoft.com/office/drawing/2014/main" id="{00000000-0008-0000-0000-00005B4C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548" name="Text Box 3164">
          <a:extLst>
            <a:ext uri="{FF2B5EF4-FFF2-40B4-BE49-F238E27FC236}">
              <a16:creationId xmlns:a16="http://schemas.microsoft.com/office/drawing/2014/main" id="{00000000-0008-0000-0000-00005C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549" name="Text Box 3165">
          <a:extLst>
            <a:ext uri="{FF2B5EF4-FFF2-40B4-BE49-F238E27FC236}">
              <a16:creationId xmlns:a16="http://schemas.microsoft.com/office/drawing/2014/main" id="{00000000-0008-0000-0000-00005D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550" name="Rectangle 3166">
          <a:extLst>
            <a:ext uri="{FF2B5EF4-FFF2-40B4-BE49-F238E27FC236}">
              <a16:creationId xmlns:a16="http://schemas.microsoft.com/office/drawing/2014/main" id="{00000000-0008-0000-0000-00005E4C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551" name="Text Box 3167">
          <a:extLst>
            <a:ext uri="{FF2B5EF4-FFF2-40B4-BE49-F238E27FC236}">
              <a16:creationId xmlns:a16="http://schemas.microsoft.com/office/drawing/2014/main" id="{00000000-0008-0000-0000-00005F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552" name="Rectangle 3168">
          <a:extLst>
            <a:ext uri="{FF2B5EF4-FFF2-40B4-BE49-F238E27FC236}">
              <a16:creationId xmlns:a16="http://schemas.microsoft.com/office/drawing/2014/main" id="{00000000-0008-0000-0000-0000604C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553" name="Text Box 3169">
          <a:extLst>
            <a:ext uri="{FF2B5EF4-FFF2-40B4-BE49-F238E27FC236}">
              <a16:creationId xmlns:a16="http://schemas.microsoft.com/office/drawing/2014/main" id="{00000000-0008-0000-0000-000061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554" name="Text Box 3170">
          <a:extLst>
            <a:ext uri="{FF2B5EF4-FFF2-40B4-BE49-F238E27FC236}">
              <a16:creationId xmlns:a16="http://schemas.microsoft.com/office/drawing/2014/main" id="{00000000-0008-0000-0000-000062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555" name="Rectangle 3171">
          <a:extLst>
            <a:ext uri="{FF2B5EF4-FFF2-40B4-BE49-F238E27FC236}">
              <a16:creationId xmlns:a16="http://schemas.microsoft.com/office/drawing/2014/main" id="{00000000-0008-0000-0000-000063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556" name="Text Box 3172">
          <a:extLst>
            <a:ext uri="{FF2B5EF4-FFF2-40B4-BE49-F238E27FC236}">
              <a16:creationId xmlns:a16="http://schemas.microsoft.com/office/drawing/2014/main" id="{00000000-0008-0000-0000-000064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557" name="Text Box 3173">
          <a:extLst>
            <a:ext uri="{FF2B5EF4-FFF2-40B4-BE49-F238E27FC236}">
              <a16:creationId xmlns:a16="http://schemas.microsoft.com/office/drawing/2014/main" id="{00000000-0008-0000-0000-000065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558" name="Text Box 3174">
          <a:extLst>
            <a:ext uri="{FF2B5EF4-FFF2-40B4-BE49-F238E27FC236}">
              <a16:creationId xmlns:a16="http://schemas.microsoft.com/office/drawing/2014/main" id="{00000000-0008-0000-0000-000066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559" name="Rectangle 3175">
          <a:extLst>
            <a:ext uri="{FF2B5EF4-FFF2-40B4-BE49-F238E27FC236}">
              <a16:creationId xmlns:a16="http://schemas.microsoft.com/office/drawing/2014/main" id="{00000000-0008-0000-0000-000067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560" name="Text Box 3176">
          <a:extLst>
            <a:ext uri="{FF2B5EF4-FFF2-40B4-BE49-F238E27FC236}">
              <a16:creationId xmlns:a16="http://schemas.microsoft.com/office/drawing/2014/main" id="{00000000-0008-0000-0000-000068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561" name="Text Box 3177">
          <a:extLst>
            <a:ext uri="{FF2B5EF4-FFF2-40B4-BE49-F238E27FC236}">
              <a16:creationId xmlns:a16="http://schemas.microsoft.com/office/drawing/2014/main" id="{00000000-0008-0000-0000-000069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562" name="Rectangle 3178">
          <a:extLst>
            <a:ext uri="{FF2B5EF4-FFF2-40B4-BE49-F238E27FC236}">
              <a16:creationId xmlns:a16="http://schemas.microsoft.com/office/drawing/2014/main" id="{00000000-0008-0000-0000-00006A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563" name="Text Box 3179">
          <a:extLst>
            <a:ext uri="{FF2B5EF4-FFF2-40B4-BE49-F238E27FC236}">
              <a16:creationId xmlns:a16="http://schemas.microsoft.com/office/drawing/2014/main" id="{00000000-0008-0000-0000-00006B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564" name="Rectangle 3180">
          <a:extLst>
            <a:ext uri="{FF2B5EF4-FFF2-40B4-BE49-F238E27FC236}">
              <a16:creationId xmlns:a16="http://schemas.microsoft.com/office/drawing/2014/main" id="{00000000-0008-0000-0000-00006C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565" name="Text Box 3181">
          <a:extLst>
            <a:ext uri="{FF2B5EF4-FFF2-40B4-BE49-F238E27FC236}">
              <a16:creationId xmlns:a16="http://schemas.microsoft.com/office/drawing/2014/main" id="{00000000-0008-0000-0000-00006D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566" name="Text Box 3182">
          <a:extLst>
            <a:ext uri="{FF2B5EF4-FFF2-40B4-BE49-F238E27FC236}">
              <a16:creationId xmlns:a16="http://schemas.microsoft.com/office/drawing/2014/main" id="{00000000-0008-0000-0000-00006E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567" name="Rectangle 3183">
          <a:extLst>
            <a:ext uri="{FF2B5EF4-FFF2-40B4-BE49-F238E27FC236}">
              <a16:creationId xmlns:a16="http://schemas.microsoft.com/office/drawing/2014/main" id="{00000000-0008-0000-0000-00006F4C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568" name="Text Box 3184">
          <a:extLst>
            <a:ext uri="{FF2B5EF4-FFF2-40B4-BE49-F238E27FC236}">
              <a16:creationId xmlns:a16="http://schemas.microsoft.com/office/drawing/2014/main" id="{00000000-0008-0000-0000-000070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569" name="Text Box 3185">
          <a:extLst>
            <a:ext uri="{FF2B5EF4-FFF2-40B4-BE49-F238E27FC236}">
              <a16:creationId xmlns:a16="http://schemas.microsoft.com/office/drawing/2014/main" id="{00000000-0008-0000-0000-000071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570" name="Text Box 3186">
          <a:extLst>
            <a:ext uri="{FF2B5EF4-FFF2-40B4-BE49-F238E27FC236}">
              <a16:creationId xmlns:a16="http://schemas.microsoft.com/office/drawing/2014/main" id="{00000000-0008-0000-0000-000072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571" name="Rectangle 3187">
          <a:extLst>
            <a:ext uri="{FF2B5EF4-FFF2-40B4-BE49-F238E27FC236}">
              <a16:creationId xmlns:a16="http://schemas.microsoft.com/office/drawing/2014/main" id="{00000000-0008-0000-0000-000073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572" name="Text Box 3188">
          <a:extLst>
            <a:ext uri="{FF2B5EF4-FFF2-40B4-BE49-F238E27FC236}">
              <a16:creationId xmlns:a16="http://schemas.microsoft.com/office/drawing/2014/main" id="{00000000-0008-0000-0000-000074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573" name="Text Box 3189">
          <a:extLst>
            <a:ext uri="{FF2B5EF4-FFF2-40B4-BE49-F238E27FC236}">
              <a16:creationId xmlns:a16="http://schemas.microsoft.com/office/drawing/2014/main" id="{00000000-0008-0000-0000-000075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574" name="Rectangle 3190">
          <a:extLst>
            <a:ext uri="{FF2B5EF4-FFF2-40B4-BE49-F238E27FC236}">
              <a16:creationId xmlns:a16="http://schemas.microsoft.com/office/drawing/2014/main" id="{00000000-0008-0000-0000-000076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575" name="Text Box 3191">
          <a:extLst>
            <a:ext uri="{FF2B5EF4-FFF2-40B4-BE49-F238E27FC236}">
              <a16:creationId xmlns:a16="http://schemas.microsoft.com/office/drawing/2014/main" id="{00000000-0008-0000-0000-000077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576" name="Rectangle 3192">
          <a:extLst>
            <a:ext uri="{FF2B5EF4-FFF2-40B4-BE49-F238E27FC236}">
              <a16:creationId xmlns:a16="http://schemas.microsoft.com/office/drawing/2014/main" id="{00000000-0008-0000-0000-000078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577" name="Text Box 3193">
          <a:extLst>
            <a:ext uri="{FF2B5EF4-FFF2-40B4-BE49-F238E27FC236}">
              <a16:creationId xmlns:a16="http://schemas.microsoft.com/office/drawing/2014/main" id="{00000000-0008-0000-0000-000079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578" name="Text Box 3194">
          <a:extLst>
            <a:ext uri="{FF2B5EF4-FFF2-40B4-BE49-F238E27FC236}">
              <a16:creationId xmlns:a16="http://schemas.microsoft.com/office/drawing/2014/main" id="{00000000-0008-0000-0000-00007A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579" name="Rectangle 3195">
          <a:extLst>
            <a:ext uri="{FF2B5EF4-FFF2-40B4-BE49-F238E27FC236}">
              <a16:creationId xmlns:a16="http://schemas.microsoft.com/office/drawing/2014/main" id="{00000000-0008-0000-0000-00007B4C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580" name="Text Box 3196">
          <a:extLst>
            <a:ext uri="{FF2B5EF4-FFF2-40B4-BE49-F238E27FC236}">
              <a16:creationId xmlns:a16="http://schemas.microsoft.com/office/drawing/2014/main" id="{00000000-0008-0000-0000-00007C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581" name="Text Box 3197">
          <a:extLst>
            <a:ext uri="{FF2B5EF4-FFF2-40B4-BE49-F238E27FC236}">
              <a16:creationId xmlns:a16="http://schemas.microsoft.com/office/drawing/2014/main" id="{00000000-0008-0000-0000-00007D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582" name="Text Box 3198">
          <a:extLst>
            <a:ext uri="{FF2B5EF4-FFF2-40B4-BE49-F238E27FC236}">
              <a16:creationId xmlns:a16="http://schemas.microsoft.com/office/drawing/2014/main" id="{00000000-0008-0000-0000-00007E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583" name="Rectangle 3199">
          <a:extLst>
            <a:ext uri="{FF2B5EF4-FFF2-40B4-BE49-F238E27FC236}">
              <a16:creationId xmlns:a16="http://schemas.microsoft.com/office/drawing/2014/main" id="{00000000-0008-0000-0000-00007F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584" name="Text Box 3200">
          <a:extLst>
            <a:ext uri="{FF2B5EF4-FFF2-40B4-BE49-F238E27FC236}">
              <a16:creationId xmlns:a16="http://schemas.microsoft.com/office/drawing/2014/main" id="{00000000-0008-0000-0000-000080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585" name="Text Box 3201">
          <a:extLst>
            <a:ext uri="{FF2B5EF4-FFF2-40B4-BE49-F238E27FC236}">
              <a16:creationId xmlns:a16="http://schemas.microsoft.com/office/drawing/2014/main" id="{00000000-0008-0000-0000-000081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586" name="Rectangle 3202">
          <a:extLst>
            <a:ext uri="{FF2B5EF4-FFF2-40B4-BE49-F238E27FC236}">
              <a16:creationId xmlns:a16="http://schemas.microsoft.com/office/drawing/2014/main" id="{00000000-0008-0000-0000-000082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587" name="Text Box 3203">
          <a:extLst>
            <a:ext uri="{FF2B5EF4-FFF2-40B4-BE49-F238E27FC236}">
              <a16:creationId xmlns:a16="http://schemas.microsoft.com/office/drawing/2014/main" id="{00000000-0008-0000-0000-000083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588" name="Rectangle 3204">
          <a:extLst>
            <a:ext uri="{FF2B5EF4-FFF2-40B4-BE49-F238E27FC236}">
              <a16:creationId xmlns:a16="http://schemas.microsoft.com/office/drawing/2014/main" id="{00000000-0008-0000-0000-000084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589" name="Text Box 3205">
          <a:extLst>
            <a:ext uri="{FF2B5EF4-FFF2-40B4-BE49-F238E27FC236}">
              <a16:creationId xmlns:a16="http://schemas.microsoft.com/office/drawing/2014/main" id="{00000000-0008-0000-0000-000085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590" name="Text Box 3206">
          <a:extLst>
            <a:ext uri="{FF2B5EF4-FFF2-40B4-BE49-F238E27FC236}">
              <a16:creationId xmlns:a16="http://schemas.microsoft.com/office/drawing/2014/main" id="{00000000-0008-0000-0000-000086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591" name="Rectangle 3207">
          <a:extLst>
            <a:ext uri="{FF2B5EF4-FFF2-40B4-BE49-F238E27FC236}">
              <a16:creationId xmlns:a16="http://schemas.microsoft.com/office/drawing/2014/main" id="{00000000-0008-0000-0000-0000874C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592" name="Text Box 3208">
          <a:extLst>
            <a:ext uri="{FF2B5EF4-FFF2-40B4-BE49-F238E27FC236}">
              <a16:creationId xmlns:a16="http://schemas.microsoft.com/office/drawing/2014/main" id="{00000000-0008-0000-0000-000088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593" name="Text Box 3209">
          <a:extLst>
            <a:ext uri="{FF2B5EF4-FFF2-40B4-BE49-F238E27FC236}">
              <a16:creationId xmlns:a16="http://schemas.microsoft.com/office/drawing/2014/main" id="{00000000-0008-0000-0000-000089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94" name="Text Box 3210">
          <a:extLst>
            <a:ext uri="{FF2B5EF4-FFF2-40B4-BE49-F238E27FC236}">
              <a16:creationId xmlns:a16="http://schemas.microsoft.com/office/drawing/2014/main" id="{00000000-0008-0000-0000-00008A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595" name="Rectangle 3211">
          <a:extLst>
            <a:ext uri="{FF2B5EF4-FFF2-40B4-BE49-F238E27FC236}">
              <a16:creationId xmlns:a16="http://schemas.microsoft.com/office/drawing/2014/main" id="{00000000-0008-0000-0000-00008B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596" name="Text Box 3212">
          <a:extLst>
            <a:ext uri="{FF2B5EF4-FFF2-40B4-BE49-F238E27FC236}">
              <a16:creationId xmlns:a16="http://schemas.microsoft.com/office/drawing/2014/main" id="{00000000-0008-0000-0000-00008C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97" name="Text Box 3213">
          <a:extLst>
            <a:ext uri="{FF2B5EF4-FFF2-40B4-BE49-F238E27FC236}">
              <a16:creationId xmlns:a16="http://schemas.microsoft.com/office/drawing/2014/main" id="{00000000-0008-0000-0000-00008D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598" name="Rectangle 3214">
          <a:extLst>
            <a:ext uri="{FF2B5EF4-FFF2-40B4-BE49-F238E27FC236}">
              <a16:creationId xmlns:a16="http://schemas.microsoft.com/office/drawing/2014/main" id="{00000000-0008-0000-0000-00008E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99" name="Text Box 3215">
          <a:extLst>
            <a:ext uri="{FF2B5EF4-FFF2-40B4-BE49-F238E27FC236}">
              <a16:creationId xmlns:a16="http://schemas.microsoft.com/office/drawing/2014/main" id="{00000000-0008-0000-0000-00008F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600" name="Rectangle 3216">
          <a:extLst>
            <a:ext uri="{FF2B5EF4-FFF2-40B4-BE49-F238E27FC236}">
              <a16:creationId xmlns:a16="http://schemas.microsoft.com/office/drawing/2014/main" id="{00000000-0008-0000-0000-000090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601" name="Text Box 3217">
          <a:extLst>
            <a:ext uri="{FF2B5EF4-FFF2-40B4-BE49-F238E27FC236}">
              <a16:creationId xmlns:a16="http://schemas.microsoft.com/office/drawing/2014/main" id="{00000000-0008-0000-0000-000091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02" name="Text Box 3218">
          <a:extLst>
            <a:ext uri="{FF2B5EF4-FFF2-40B4-BE49-F238E27FC236}">
              <a16:creationId xmlns:a16="http://schemas.microsoft.com/office/drawing/2014/main" id="{00000000-0008-0000-0000-000092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603" name="Rectangle 3219">
          <a:extLst>
            <a:ext uri="{FF2B5EF4-FFF2-40B4-BE49-F238E27FC236}">
              <a16:creationId xmlns:a16="http://schemas.microsoft.com/office/drawing/2014/main" id="{00000000-0008-0000-0000-0000934C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604" name="Text Box 3220">
          <a:extLst>
            <a:ext uri="{FF2B5EF4-FFF2-40B4-BE49-F238E27FC236}">
              <a16:creationId xmlns:a16="http://schemas.microsoft.com/office/drawing/2014/main" id="{00000000-0008-0000-0000-000094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05" name="Text Box 3221">
          <a:extLst>
            <a:ext uri="{FF2B5EF4-FFF2-40B4-BE49-F238E27FC236}">
              <a16:creationId xmlns:a16="http://schemas.microsoft.com/office/drawing/2014/main" id="{00000000-0008-0000-0000-000095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606" name="Text Box 3222">
          <a:extLst>
            <a:ext uri="{FF2B5EF4-FFF2-40B4-BE49-F238E27FC236}">
              <a16:creationId xmlns:a16="http://schemas.microsoft.com/office/drawing/2014/main" id="{00000000-0008-0000-0000-0000964C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22</xdr:row>
      <xdr:rowOff>704850</xdr:rowOff>
    </xdr:to>
    <xdr:sp macro="" textlink="">
      <xdr:nvSpPr>
        <xdr:cNvPr id="19607" name="Rectangle 3223">
          <a:extLst>
            <a:ext uri="{FF2B5EF4-FFF2-40B4-BE49-F238E27FC236}">
              <a16:creationId xmlns:a16="http://schemas.microsoft.com/office/drawing/2014/main" id="{00000000-0008-0000-0000-0000974C0000}"/>
            </a:ext>
          </a:extLst>
        </xdr:cNvPr>
        <xdr:cNvSpPr>
          <a:spLocks noChangeArrowheads="1"/>
        </xdr:cNvSpPr>
      </xdr:nvSpPr>
      <xdr:spPr bwMode="auto">
        <a:xfrm>
          <a:off x="5905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608" name="Text Box 3224">
          <a:extLst>
            <a:ext uri="{FF2B5EF4-FFF2-40B4-BE49-F238E27FC236}">
              <a16:creationId xmlns:a16="http://schemas.microsoft.com/office/drawing/2014/main" id="{00000000-0008-0000-0000-0000984C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609" name="Text Box 3225">
          <a:extLst>
            <a:ext uri="{FF2B5EF4-FFF2-40B4-BE49-F238E27FC236}">
              <a16:creationId xmlns:a16="http://schemas.microsoft.com/office/drawing/2014/main" id="{00000000-0008-0000-0000-0000994C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11" name="Text Box 3227">
          <a:extLst>
            <a:ext uri="{FF2B5EF4-FFF2-40B4-BE49-F238E27FC236}">
              <a16:creationId xmlns:a16="http://schemas.microsoft.com/office/drawing/2014/main" id="{00000000-0008-0000-0000-00009B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613" name="Text Box 3229">
          <a:extLst>
            <a:ext uri="{FF2B5EF4-FFF2-40B4-BE49-F238E27FC236}">
              <a16:creationId xmlns:a16="http://schemas.microsoft.com/office/drawing/2014/main" id="{00000000-0008-0000-0000-00009D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15" name="Text Box 3231">
          <a:extLst>
            <a:ext uri="{FF2B5EF4-FFF2-40B4-BE49-F238E27FC236}">
              <a16:creationId xmlns:a16="http://schemas.microsoft.com/office/drawing/2014/main" id="{00000000-0008-0000-0000-00009F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17" name="Text Box 3233">
          <a:extLst>
            <a:ext uri="{FF2B5EF4-FFF2-40B4-BE49-F238E27FC236}">
              <a16:creationId xmlns:a16="http://schemas.microsoft.com/office/drawing/2014/main" id="{00000000-0008-0000-0000-0000A1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19" name="Text Box 3235">
          <a:extLst>
            <a:ext uri="{FF2B5EF4-FFF2-40B4-BE49-F238E27FC236}">
              <a16:creationId xmlns:a16="http://schemas.microsoft.com/office/drawing/2014/main" id="{00000000-0008-0000-0000-0000A3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621" name="Text Box 3237">
          <a:extLst>
            <a:ext uri="{FF2B5EF4-FFF2-40B4-BE49-F238E27FC236}">
              <a16:creationId xmlns:a16="http://schemas.microsoft.com/office/drawing/2014/main" id="{00000000-0008-0000-0000-0000A5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23" name="Text Box 3239">
          <a:extLst>
            <a:ext uri="{FF2B5EF4-FFF2-40B4-BE49-F238E27FC236}">
              <a16:creationId xmlns:a16="http://schemas.microsoft.com/office/drawing/2014/main" id="{00000000-0008-0000-0000-0000A7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25" name="Text Box 3241">
          <a:extLst>
            <a:ext uri="{FF2B5EF4-FFF2-40B4-BE49-F238E27FC236}">
              <a16:creationId xmlns:a16="http://schemas.microsoft.com/office/drawing/2014/main" id="{00000000-0008-0000-0000-0000A9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27" name="Text Box 3243">
          <a:extLst>
            <a:ext uri="{FF2B5EF4-FFF2-40B4-BE49-F238E27FC236}">
              <a16:creationId xmlns:a16="http://schemas.microsoft.com/office/drawing/2014/main" id="{00000000-0008-0000-0000-0000AB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29" name="Text Box 3245">
          <a:extLst>
            <a:ext uri="{FF2B5EF4-FFF2-40B4-BE49-F238E27FC236}">
              <a16:creationId xmlns:a16="http://schemas.microsoft.com/office/drawing/2014/main" id="{00000000-0008-0000-0000-0000AD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630" name="Rectangle 3246">
          <a:extLst>
            <a:ext uri="{FF2B5EF4-FFF2-40B4-BE49-F238E27FC236}">
              <a16:creationId xmlns:a16="http://schemas.microsoft.com/office/drawing/2014/main" id="{00000000-0008-0000-0000-0000AE4C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631" name="Text Box 3247">
          <a:extLst>
            <a:ext uri="{FF2B5EF4-FFF2-40B4-BE49-F238E27FC236}">
              <a16:creationId xmlns:a16="http://schemas.microsoft.com/office/drawing/2014/main" id="{00000000-0008-0000-0000-0000AF4C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32" name="Text Box 3248">
          <a:extLst>
            <a:ext uri="{FF2B5EF4-FFF2-40B4-BE49-F238E27FC236}">
              <a16:creationId xmlns:a16="http://schemas.microsoft.com/office/drawing/2014/main" id="{00000000-0008-0000-0000-0000B0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34" name="Text Box 3250">
          <a:extLst>
            <a:ext uri="{FF2B5EF4-FFF2-40B4-BE49-F238E27FC236}">
              <a16:creationId xmlns:a16="http://schemas.microsoft.com/office/drawing/2014/main" id="{00000000-0008-0000-0000-0000B2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635" name="Rectangle 3251">
          <a:extLst>
            <a:ext uri="{FF2B5EF4-FFF2-40B4-BE49-F238E27FC236}">
              <a16:creationId xmlns:a16="http://schemas.microsoft.com/office/drawing/2014/main" id="{00000000-0008-0000-0000-0000B34C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636" name="Text Box 3252">
          <a:extLst>
            <a:ext uri="{FF2B5EF4-FFF2-40B4-BE49-F238E27FC236}">
              <a16:creationId xmlns:a16="http://schemas.microsoft.com/office/drawing/2014/main" id="{00000000-0008-0000-0000-0000B44C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37" name="Text Box 3253">
          <a:extLst>
            <a:ext uri="{FF2B5EF4-FFF2-40B4-BE49-F238E27FC236}">
              <a16:creationId xmlns:a16="http://schemas.microsoft.com/office/drawing/2014/main" id="{00000000-0008-0000-0000-0000B5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39" name="Text Box 3255">
          <a:extLst>
            <a:ext uri="{FF2B5EF4-FFF2-40B4-BE49-F238E27FC236}">
              <a16:creationId xmlns:a16="http://schemas.microsoft.com/office/drawing/2014/main" id="{00000000-0008-0000-0000-0000B7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41" name="Text Box 3257">
          <a:extLst>
            <a:ext uri="{FF2B5EF4-FFF2-40B4-BE49-F238E27FC236}">
              <a16:creationId xmlns:a16="http://schemas.microsoft.com/office/drawing/2014/main" id="{00000000-0008-0000-0000-0000B9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43" name="Text Box 3259">
          <a:extLst>
            <a:ext uri="{FF2B5EF4-FFF2-40B4-BE49-F238E27FC236}">
              <a16:creationId xmlns:a16="http://schemas.microsoft.com/office/drawing/2014/main" id="{00000000-0008-0000-0000-0000BB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644" name="Rectangle 3260">
          <a:extLst>
            <a:ext uri="{FF2B5EF4-FFF2-40B4-BE49-F238E27FC236}">
              <a16:creationId xmlns:a16="http://schemas.microsoft.com/office/drawing/2014/main" id="{00000000-0008-0000-0000-0000BC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645" name="Text Box 3261">
          <a:extLst>
            <a:ext uri="{FF2B5EF4-FFF2-40B4-BE49-F238E27FC236}">
              <a16:creationId xmlns:a16="http://schemas.microsoft.com/office/drawing/2014/main" id="{00000000-0008-0000-0000-0000BD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46" name="Text Box 3262">
          <a:extLst>
            <a:ext uri="{FF2B5EF4-FFF2-40B4-BE49-F238E27FC236}">
              <a16:creationId xmlns:a16="http://schemas.microsoft.com/office/drawing/2014/main" id="{00000000-0008-0000-0000-0000BE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48" name="Text Box 3264">
          <a:extLst>
            <a:ext uri="{FF2B5EF4-FFF2-40B4-BE49-F238E27FC236}">
              <a16:creationId xmlns:a16="http://schemas.microsoft.com/office/drawing/2014/main" id="{00000000-0008-0000-0000-0000C0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50" name="Text Box 3266">
          <a:extLst>
            <a:ext uri="{FF2B5EF4-FFF2-40B4-BE49-F238E27FC236}">
              <a16:creationId xmlns:a16="http://schemas.microsoft.com/office/drawing/2014/main" id="{00000000-0008-0000-0000-0000C2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52" name="Text Box 3268">
          <a:extLst>
            <a:ext uri="{FF2B5EF4-FFF2-40B4-BE49-F238E27FC236}">
              <a16:creationId xmlns:a16="http://schemas.microsoft.com/office/drawing/2014/main" id="{00000000-0008-0000-0000-0000C4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653" name="Rectangle 3269">
          <a:extLst>
            <a:ext uri="{FF2B5EF4-FFF2-40B4-BE49-F238E27FC236}">
              <a16:creationId xmlns:a16="http://schemas.microsoft.com/office/drawing/2014/main" id="{00000000-0008-0000-0000-0000C54C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654" name="Text Box 3270">
          <a:extLst>
            <a:ext uri="{FF2B5EF4-FFF2-40B4-BE49-F238E27FC236}">
              <a16:creationId xmlns:a16="http://schemas.microsoft.com/office/drawing/2014/main" id="{00000000-0008-0000-0000-0000C64C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55" name="Text Box 3271">
          <a:extLst>
            <a:ext uri="{FF2B5EF4-FFF2-40B4-BE49-F238E27FC236}">
              <a16:creationId xmlns:a16="http://schemas.microsoft.com/office/drawing/2014/main" id="{00000000-0008-0000-0000-0000C7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656" name="Text Box 3272">
          <a:extLst>
            <a:ext uri="{FF2B5EF4-FFF2-40B4-BE49-F238E27FC236}">
              <a16:creationId xmlns:a16="http://schemas.microsoft.com/office/drawing/2014/main" id="{00000000-0008-0000-0000-0000C8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657" name="Rectangle 3273">
          <a:extLst>
            <a:ext uri="{FF2B5EF4-FFF2-40B4-BE49-F238E27FC236}">
              <a16:creationId xmlns:a16="http://schemas.microsoft.com/office/drawing/2014/main" id="{00000000-0008-0000-0000-0000C94C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658" name="Text Box 3274">
          <a:extLst>
            <a:ext uri="{FF2B5EF4-FFF2-40B4-BE49-F238E27FC236}">
              <a16:creationId xmlns:a16="http://schemas.microsoft.com/office/drawing/2014/main" id="{00000000-0008-0000-0000-0000CA4C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659" name="Text Box 3275">
          <a:extLst>
            <a:ext uri="{FF2B5EF4-FFF2-40B4-BE49-F238E27FC236}">
              <a16:creationId xmlns:a16="http://schemas.microsoft.com/office/drawing/2014/main" id="{00000000-0008-0000-0000-0000CB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61" name="Text Box 3277">
          <a:extLst>
            <a:ext uri="{FF2B5EF4-FFF2-40B4-BE49-F238E27FC236}">
              <a16:creationId xmlns:a16="http://schemas.microsoft.com/office/drawing/2014/main" id="{00000000-0008-0000-0000-0000CD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662" name="Rectangle 3278">
          <a:extLst>
            <a:ext uri="{FF2B5EF4-FFF2-40B4-BE49-F238E27FC236}">
              <a16:creationId xmlns:a16="http://schemas.microsoft.com/office/drawing/2014/main" id="{00000000-0008-0000-0000-0000CE4C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663" name="Text Box 3279">
          <a:extLst>
            <a:ext uri="{FF2B5EF4-FFF2-40B4-BE49-F238E27FC236}">
              <a16:creationId xmlns:a16="http://schemas.microsoft.com/office/drawing/2014/main" id="{00000000-0008-0000-0000-0000CF4C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64" name="Text Box 3280">
          <a:extLst>
            <a:ext uri="{FF2B5EF4-FFF2-40B4-BE49-F238E27FC236}">
              <a16:creationId xmlns:a16="http://schemas.microsoft.com/office/drawing/2014/main" id="{00000000-0008-0000-0000-0000D0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65" name="Text Box 3281">
          <a:extLst>
            <a:ext uri="{FF2B5EF4-FFF2-40B4-BE49-F238E27FC236}">
              <a16:creationId xmlns:a16="http://schemas.microsoft.com/office/drawing/2014/main" id="{00000000-0008-0000-0000-0000D1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66" name="Text Box 3282">
          <a:extLst>
            <a:ext uri="{FF2B5EF4-FFF2-40B4-BE49-F238E27FC236}">
              <a16:creationId xmlns:a16="http://schemas.microsoft.com/office/drawing/2014/main" id="{00000000-0008-0000-0000-0000D2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68" name="Text Box 3284">
          <a:extLst>
            <a:ext uri="{FF2B5EF4-FFF2-40B4-BE49-F238E27FC236}">
              <a16:creationId xmlns:a16="http://schemas.microsoft.com/office/drawing/2014/main" id="{00000000-0008-0000-0000-0000D4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669" name="Rectangle 3285">
          <a:extLst>
            <a:ext uri="{FF2B5EF4-FFF2-40B4-BE49-F238E27FC236}">
              <a16:creationId xmlns:a16="http://schemas.microsoft.com/office/drawing/2014/main" id="{00000000-0008-0000-0000-0000D5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670" name="Text Box 3286">
          <a:extLst>
            <a:ext uri="{FF2B5EF4-FFF2-40B4-BE49-F238E27FC236}">
              <a16:creationId xmlns:a16="http://schemas.microsoft.com/office/drawing/2014/main" id="{00000000-0008-0000-0000-0000D6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71" name="Text Box 3287">
          <a:extLst>
            <a:ext uri="{FF2B5EF4-FFF2-40B4-BE49-F238E27FC236}">
              <a16:creationId xmlns:a16="http://schemas.microsoft.com/office/drawing/2014/main" id="{00000000-0008-0000-0000-0000D7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72" name="Text Box 3288">
          <a:extLst>
            <a:ext uri="{FF2B5EF4-FFF2-40B4-BE49-F238E27FC236}">
              <a16:creationId xmlns:a16="http://schemas.microsoft.com/office/drawing/2014/main" id="{00000000-0008-0000-0000-0000D8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673" name="Rectangle 3289">
          <a:extLst>
            <a:ext uri="{FF2B5EF4-FFF2-40B4-BE49-F238E27FC236}">
              <a16:creationId xmlns:a16="http://schemas.microsoft.com/office/drawing/2014/main" id="{00000000-0008-0000-0000-0000D9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674" name="Text Box 3290">
          <a:extLst>
            <a:ext uri="{FF2B5EF4-FFF2-40B4-BE49-F238E27FC236}">
              <a16:creationId xmlns:a16="http://schemas.microsoft.com/office/drawing/2014/main" id="{00000000-0008-0000-0000-0000DA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75" name="Text Box 3291">
          <a:extLst>
            <a:ext uri="{FF2B5EF4-FFF2-40B4-BE49-F238E27FC236}">
              <a16:creationId xmlns:a16="http://schemas.microsoft.com/office/drawing/2014/main" id="{00000000-0008-0000-0000-0000DB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76" name="Text Box 3292">
          <a:extLst>
            <a:ext uri="{FF2B5EF4-FFF2-40B4-BE49-F238E27FC236}">
              <a16:creationId xmlns:a16="http://schemas.microsoft.com/office/drawing/2014/main" id="{00000000-0008-0000-0000-0000DC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677" name="Rectangle 3293">
          <a:extLst>
            <a:ext uri="{FF2B5EF4-FFF2-40B4-BE49-F238E27FC236}">
              <a16:creationId xmlns:a16="http://schemas.microsoft.com/office/drawing/2014/main" id="{00000000-0008-0000-0000-0000DD4C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678" name="Text Box 3294">
          <a:extLst>
            <a:ext uri="{FF2B5EF4-FFF2-40B4-BE49-F238E27FC236}">
              <a16:creationId xmlns:a16="http://schemas.microsoft.com/office/drawing/2014/main" id="{00000000-0008-0000-0000-0000DE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79" name="Text Box 3295">
          <a:extLst>
            <a:ext uri="{FF2B5EF4-FFF2-40B4-BE49-F238E27FC236}">
              <a16:creationId xmlns:a16="http://schemas.microsoft.com/office/drawing/2014/main" id="{00000000-0008-0000-0000-0000DF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681" name="Text Box 3297">
          <a:extLst>
            <a:ext uri="{FF2B5EF4-FFF2-40B4-BE49-F238E27FC236}">
              <a16:creationId xmlns:a16="http://schemas.microsoft.com/office/drawing/2014/main" id="{00000000-0008-0000-0000-0000E1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682" name="Rectangle 3298">
          <a:extLst>
            <a:ext uri="{FF2B5EF4-FFF2-40B4-BE49-F238E27FC236}">
              <a16:creationId xmlns:a16="http://schemas.microsoft.com/office/drawing/2014/main" id="{00000000-0008-0000-0000-0000E24C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683" name="Text Box 3299">
          <a:extLst>
            <a:ext uri="{FF2B5EF4-FFF2-40B4-BE49-F238E27FC236}">
              <a16:creationId xmlns:a16="http://schemas.microsoft.com/office/drawing/2014/main" id="{00000000-0008-0000-0000-0000E3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684" name="Text Box 3300">
          <a:extLst>
            <a:ext uri="{FF2B5EF4-FFF2-40B4-BE49-F238E27FC236}">
              <a16:creationId xmlns:a16="http://schemas.microsoft.com/office/drawing/2014/main" id="{00000000-0008-0000-0000-0000E4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86" name="Text Box 3302">
          <a:extLst>
            <a:ext uri="{FF2B5EF4-FFF2-40B4-BE49-F238E27FC236}">
              <a16:creationId xmlns:a16="http://schemas.microsoft.com/office/drawing/2014/main" id="{00000000-0008-0000-0000-0000E6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88" name="Text Box 3304">
          <a:extLst>
            <a:ext uri="{FF2B5EF4-FFF2-40B4-BE49-F238E27FC236}">
              <a16:creationId xmlns:a16="http://schemas.microsoft.com/office/drawing/2014/main" id="{00000000-0008-0000-0000-0000E8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90" name="Text Box 3306">
          <a:extLst>
            <a:ext uri="{FF2B5EF4-FFF2-40B4-BE49-F238E27FC236}">
              <a16:creationId xmlns:a16="http://schemas.microsoft.com/office/drawing/2014/main" id="{00000000-0008-0000-0000-0000EA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691" name="Rectangle 3307">
          <a:extLst>
            <a:ext uri="{FF2B5EF4-FFF2-40B4-BE49-F238E27FC236}">
              <a16:creationId xmlns:a16="http://schemas.microsoft.com/office/drawing/2014/main" id="{00000000-0008-0000-0000-0000EB4C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692" name="Text Box 3308">
          <a:extLst>
            <a:ext uri="{FF2B5EF4-FFF2-40B4-BE49-F238E27FC236}">
              <a16:creationId xmlns:a16="http://schemas.microsoft.com/office/drawing/2014/main" id="{00000000-0008-0000-0000-0000EC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93" name="Text Box 3309">
          <a:extLst>
            <a:ext uri="{FF2B5EF4-FFF2-40B4-BE49-F238E27FC236}">
              <a16:creationId xmlns:a16="http://schemas.microsoft.com/office/drawing/2014/main" id="{00000000-0008-0000-0000-0000ED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95" name="Text Box 3311">
          <a:extLst>
            <a:ext uri="{FF2B5EF4-FFF2-40B4-BE49-F238E27FC236}">
              <a16:creationId xmlns:a16="http://schemas.microsoft.com/office/drawing/2014/main" id="{00000000-0008-0000-0000-0000EF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696" name="Rectangle 3312">
          <a:extLst>
            <a:ext uri="{FF2B5EF4-FFF2-40B4-BE49-F238E27FC236}">
              <a16:creationId xmlns:a16="http://schemas.microsoft.com/office/drawing/2014/main" id="{00000000-0008-0000-0000-0000F04C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697" name="Text Box 3313">
          <a:extLst>
            <a:ext uri="{FF2B5EF4-FFF2-40B4-BE49-F238E27FC236}">
              <a16:creationId xmlns:a16="http://schemas.microsoft.com/office/drawing/2014/main" id="{00000000-0008-0000-0000-0000F1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98" name="Text Box 3314">
          <a:extLst>
            <a:ext uri="{FF2B5EF4-FFF2-40B4-BE49-F238E27FC236}">
              <a16:creationId xmlns:a16="http://schemas.microsoft.com/office/drawing/2014/main" id="{00000000-0008-0000-0000-0000F2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99" name="Text Box 3315">
          <a:extLst>
            <a:ext uri="{FF2B5EF4-FFF2-40B4-BE49-F238E27FC236}">
              <a16:creationId xmlns:a16="http://schemas.microsoft.com/office/drawing/2014/main" id="{00000000-0008-0000-0000-0000F3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700" name="Rectangle 3316">
          <a:extLst>
            <a:ext uri="{FF2B5EF4-FFF2-40B4-BE49-F238E27FC236}">
              <a16:creationId xmlns:a16="http://schemas.microsoft.com/office/drawing/2014/main" id="{00000000-0008-0000-0000-0000F44C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701" name="Text Box 3317">
          <a:extLst>
            <a:ext uri="{FF2B5EF4-FFF2-40B4-BE49-F238E27FC236}">
              <a16:creationId xmlns:a16="http://schemas.microsoft.com/office/drawing/2014/main" id="{00000000-0008-0000-0000-0000F5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702" name="Text Box 3318">
          <a:extLst>
            <a:ext uri="{FF2B5EF4-FFF2-40B4-BE49-F238E27FC236}">
              <a16:creationId xmlns:a16="http://schemas.microsoft.com/office/drawing/2014/main" id="{00000000-0008-0000-0000-0000F6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705" name="Text Box 3321">
          <a:extLst>
            <a:ext uri="{FF2B5EF4-FFF2-40B4-BE49-F238E27FC236}">
              <a16:creationId xmlns:a16="http://schemas.microsoft.com/office/drawing/2014/main" id="{00000000-0008-0000-0000-0000F9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707" name="Text Box 3323">
          <a:extLst>
            <a:ext uri="{FF2B5EF4-FFF2-40B4-BE49-F238E27FC236}">
              <a16:creationId xmlns:a16="http://schemas.microsoft.com/office/drawing/2014/main" id="{00000000-0008-0000-0000-0000FB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709" name="Text Box 3325">
          <a:extLst>
            <a:ext uri="{FF2B5EF4-FFF2-40B4-BE49-F238E27FC236}">
              <a16:creationId xmlns:a16="http://schemas.microsoft.com/office/drawing/2014/main" id="{00000000-0008-0000-0000-0000FD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711" name="Text Box 3327">
          <a:extLst>
            <a:ext uri="{FF2B5EF4-FFF2-40B4-BE49-F238E27FC236}">
              <a16:creationId xmlns:a16="http://schemas.microsoft.com/office/drawing/2014/main" id="{00000000-0008-0000-0000-0000FF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713" name="Text Box 3329">
          <a:extLst>
            <a:ext uri="{FF2B5EF4-FFF2-40B4-BE49-F238E27FC236}">
              <a16:creationId xmlns:a16="http://schemas.microsoft.com/office/drawing/2014/main" id="{00000000-0008-0000-0000-000001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715" name="Text Box 3331">
          <a:extLst>
            <a:ext uri="{FF2B5EF4-FFF2-40B4-BE49-F238E27FC236}">
              <a16:creationId xmlns:a16="http://schemas.microsoft.com/office/drawing/2014/main" id="{00000000-0008-0000-0000-000003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717" name="Text Box 3333">
          <a:extLst>
            <a:ext uri="{FF2B5EF4-FFF2-40B4-BE49-F238E27FC236}">
              <a16:creationId xmlns:a16="http://schemas.microsoft.com/office/drawing/2014/main" id="{00000000-0008-0000-0000-000005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719" name="Text Box 3335">
          <a:extLst>
            <a:ext uri="{FF2B5EF4-FFF2-40B4-BE49-F238E27FC236}">
              <a16:creationId xmlns:a16="http://schemas.microsoft.com/office/drawing/2014/main" id="{00000000-0008-0000-0000-0000074D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721" name="Text Box 3337">
          <a:extLst>
            <a:ext uri="{FF2B5EF4-FFF2-40B4-BE49-F238E27FC236}">
              <a16:creationId xmlns:a16="http://schemas.microsoft.com/office/drawing/2014/main" id="{00000000-0008-0000-0000-000009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3" name="Rectangle 3339">
          <a:extLst>
            <a:ext uri="{FF2B5EF4-FFF2-40B4-BE49-F238E27FC236}">
              <a16:creationId xmlns:a16="http://schemas.microsoft.com/office/drawing/2014/main" id="{00000000-0008-0000-0000-00000B4D0000}"/>
            </a:ext>
          </a:extLst>
        </xdr:cNvPr>
        <xdr:cNvSpPr>
          <a:spLocks noChangeArrowheads="1"/>
        </xdr:cNvSpPr>
      </xdr:nvSpPr>
      <xdr:spPr bwMode="auto">
        <a:xfrm>
          <a:off x="4791075"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24" name="Text Box 3340">
          <a:extLst>
            <a:ext uri="{FF2B5EF4-FFF2-40B4-BE49-F238E27FC236}">
              <a16:creationId xmlns:a16="http://schemas.microsoft.com/office/drawing/2014/main" id="{00000000-0008-0000-0000-00000C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5" name="Text Box 3341">
          <a:extLst>
            <a:ext uri="{FF2B5EF4-FFF2-40B4-BE49-F238E27FC236}">
              <a16:creationId xmlns:a16="http://schemas.microsoft.com/office/drawing/2014/main" id="{00000000-0008-0000-0000-00000D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6" name="Text Box 3342">
          <a:extLst>
            <a:ext uri="{FF2B5EF4-FFF2-40B4-BE49-F238E27FC236}">
              <a16:creationId xmlns:a16="http://schemas.microsoft.com/office/drawing/2014/main" id="{00000000-0008-0000-0000-00000E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7" name="Text Box 3343">
          <a:extLst>
            <a:ext uri="{FF2B5EF4-FFF2-40B4-BE49-F238E27FC236}">
              <a16:creationId xmlns:a16="http://schemas.microsoft.com/office/drawing/2014/main" id="{00000000-0008-0000-0000-00000F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8" name="Rectangle 3344">
          <a:extLst>
            <a:ext uri="{FF2B5EF4-FFF2-40B4-BE49-F238E27FC236}">
              <a16:creationId xmlns:a16="http://schemas.microsoft.com/office/drawing/2014/main" id="{00000000-0008-0000-0000-000010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729" name="Text Box 3345">
          <a:extLst>
            <a:ext uri="{FF2B5EF4-FFF2-40B4-BE49-F238E27FC236}">
              <a16:creationId xmlns:a16="http://schemas.microsoft.com/office/drawing/2014/main" id="{00000000-0008-0000-0000-0000114D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30" name="Text Box 3346">
          <a:extLst>
            <a:ext uri="{FF2B5EF4-FFF2-40B4-BE49-F238E27FC236}">
              <a16:creationId xmlns:a16="http://schemas.microsoft.com/office/drawing/2014/main" id="{00000000-0008-0000-0000-000012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31" name="Rectangle 3347">
          <a:extLst>
            <a:ext uri="{FF2B5EF4-FFF2-40B4-BE49-F238E27FC236}">
              <a16:creationId xmlns:a16="http://schemas.microsoft.com/office/drawing/2014/main" id="{00000000-0008-0000-0000-000013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32" name="Text Box 3348">
          <a:extLst>
            <a:ext uri="{FF2B5EF4-FFF2-40B4-BE49-F238E27FC236}">
              <a16:creationId xmlns:a16="http://schemas.microsoft.com/office/drawing/2014/main" id="{00000000-0008-0000-0000-000014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33" name="Rectangle 3349">
          <a:extLst>
            <a:ext uri="{FF2B5EF4-FFF2-40B4-BE49-F238E27FC236}">
              <a16:creationId xmlns:a16="http://schemas.microsoft.com/office/drawing/2014/main" id="{00000000-0008-0000-0000-000015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34" name="Text Box 3350">
          <a:extLst>
            <a:ext uri="{FF2B5EF4-FFF2-40B4-BE49-F238E27FC236}">
              <a16:creationId xmlns:a16="http://schemas.microsoft.com/office/drawing/2014/main" id="{00000000-0008-0000-0000-000016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35" name="Rectangle 3351">
          <a:extLst>
            <a:ext uri="{FF2B5EF4-FFF2-40B4-BE49-F238E27FC236}">
              <a16:creationId xmlns:a16="http://schemas.microsoft.com/office/drawing/2014/main" id="{00000000-0008-0000-0000-000017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36" name="Text Box 3352">
          <a:extLst>
            <a:ext uri="{FF2B5EF4-FFF2-40B4-BE49-F238E27FC236}">
              <a16:creationId xmlns:a16="http://schemas.microsoft.com/office/drawing/2014/main" id="{00000000-0008-0000-0000-000018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740" name="Text Box 3356">
          <a:extLst>
            <a:ext uri="{FF2B5EF4-FFF2-40B4-BE49-F238E27FC236}">
              <a16:creationId xmlns:a16="http://schemas.microsoft.com/office/drawing/2014/main" id="{00000000-0008-0000-0000-00001C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2" name="Rectangle 3358">
          <a:extLst>
            <a:ext uri="{FF2B5EF4-FFF2-40B4-BE49-F238E27FC236}">
              <a16:creationId xmlns:a16="http://schemas.microsoft.com/office/drawing/2014/main" id="{00000000-0008-0000-0000-00001E4D0000}"/>
            </a:ext>
          </a:extLst>
        </xdr:cNvPr>
        <xdr:cNvSpPr>
          <a:spLocks noChangeArrowheads="1"/>
        </xdr:cNvSpPr>
      </xdr:nvSpPr>
      <xdr:spPr bwMode="auto">
        <a:xfrm>
          <a:off x="6191250"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43" name="Text Box 3359">
          <a:extLst>
            <a:ext uri="{FF2B5EF4-FFF2-40B4-BE49-F238E27FC236}">
              <a16:creationId xmlns:a16="http://schemas.microsoft.com/office/drawing/2014/main" id="{00000000-0008-0000-0000-00001F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4" name="Text Box 3360">
          <a:extLst>
            <a:ext uri="{FF2B5EF4-FFF2-40B4-BE49-F238E27FC236}">
              <a16:creationId xmlns:a16="http://schemas.microsoft.com/office/drawing/2014/main" id="{00000000-0008-0000-0000-000020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5" name="Text Box 3361">
          <a:extLst>
            <a:ext uri="{FF2B5EF4-FFF2-40B4-BE49-F238E27FC236}">
              <a16:creationId xmlns:a16="http://schemas.microsoft.com/office/drawing/2014/main" id="{00000000-0008-0000-0000-000021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6" name="Text Box 3362">
          <a:extLst>
            <a:ext uri="{FF2B5EF4-FFF2-40B4-BE49-F238E27FC236}">
              <a16:creationId xmlns:a16="http://schemas.microsoft.com/office/drawing/2014/main" id="{00000000-0008-0000-0000-000022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7" name="Rectangle 3363">
          <a:extLst>
            <a:ext uri="{FF2B5EF4-FFF2-40B4-BE49-F238E27FC236}">
              <a16:creationId xmlns:a16="http://schemas.microsoft.com/office/drawing/2014/main" id="{00000000-0008-0000-0000-000023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748" name="Text Box 3364">
          <a:extLst>
            <a:ext uri="{FF2B5EF4-FFF2-40B4-BE49-F238E27FC236}">
              <a16:creationId xmlns:a16="http://schemas.microsoft.com/office/drawing/2014/main" id="{00000000-0008-0000-0000-000024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49" name="Text Box 3365">
          <a:extLst>
            <a:ext uri="{FF2B5EF4-FFF2-40B4-BE49-F238E27FC236}">
              <a16:creationId xmlns:a16="http://schemas.microsoft.com/office/drawing/2014/main" id="{00000000-0008-0000-0000-000025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50" name="Rectangle 3366">
          <a:extLst>
            <a:ext uri="{FF2B5EF4-FFF2-40B4-BE49-F238E27FC236}">
              <a16:creationId xmlns:a16="http://schemas.microsoft.com/office/drawing/2014/main" id="{00000000-0008-0000-0000-000026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51" name="Text Box 3367">
          <a:extLst>
            <a:ext uri="{FF2B5EF4-FFF2-40B4-BE49-F238E27FC236}">
              <a16:creationId xmlns:a16="http://schemas.microsoft.com/office/drawing/2014/main" id="{00000000-0008-0000-0000-000027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52" name="Rectangle 3368">
          <a:extLst>
            <a:ext uri="{FF2B5EF4-FFF2-40B4-BE49-F238E27FC236}">
              <a16:creationId xmlns:a16="http://schemas.microsoft.com/office/drawing/2014/main" id="{00000000-0008-0000-0000-000028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53" name="Text Box 3369">
          <a:extLst>
            <a:ext uri="{FF2B5EF4-FFF2-40B4-BE49-F238E27FC236}">
              <a16:creationId xmlns:a16="http://schemas.microsoft.com/office/drawing/2014/main" id="{00000000-0008-0000-0000-000029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54" name="Rectangle 3370">
          <a:extLst>
            <a:ext uri="{FF2B5EF4-FFF2-40B4-BE49-F238E27FC236}">
              <a16:creationId xmlns:a16="http://schemas.microsoft.com/office/drawing/2014/main" id="{00000000-0008-0000-0000-00002A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55" name="Text Box 3371">
          <a:extLst>
            <a:ext uri="{FF2B5EF4-FFF2-40B4-BE49-F238E27FC236}">
              <a16:creationId xmlns:a16="http://schemas.microsoft.com/office/drawing/2014/main" id="{00000000-0008-0000-0000-00002B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757" name="Text Box 3373">
          <a:extLst>
            <a:ext uri="{FF2B5EF4-FFF2-40B4-BE49-F238E27FC236}">
              <a16:creationId xmlns:a16="http://schemas.microsoft.com/office/drawing/2014/main" id="{00000000-0008-0000-0000-00002D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761" name="Text Box 3377">
          <a:extLst>
            <a:ext uri="{FF2B5EF4-FFF2-40B4-BE49-F238E27FC236}">
              <a16:creationId xmlns:a16="http://schemas.microsoft.com/office/drawing/2014/main" id="{00000000-0008-0000-0000-0000314D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766" name="Text Box 3382">
          <a:extLst>
            <a:ext uri="{FF2B5EF4-FFF2-40B4-BE49-F238E27FC236}">
              <a16:creationId xmlns:a16="http://schemas.microsoft.com/office/drawing/2014/main" id="{00000000-0008-0000-0000-000036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771" name="Text Box 3387">
          <a:extLst>
            <a:ext uri="{FF2B5EF4-FFF2-40B4-BE49-F238E27FC236}">
              <a16:creationId xmlns:a16="http://schemas.microsoft.com/office/drawing/2014/main" id="{00000000-0008-0000-0000-00003B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777" name="Text Box 3393">
          <a:extLst>
            <a:ext uri="{FF2B5EF4-FFF2-40B4-BE49-F238E27FC236}">
              <a16:creationId xmlns:a16="http://schemas.microsoft.com/office/drawing/2014/main" id="{00000000-0008-0000-0000-000041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779" name="Text Box 3395">
          <a:extLst>
            <a:ext uri="{FF2B5EF4-FFF2-40B4-BE49-F238E27FC236}">
              <a16:creationId xmlns:a16="http://schemas.microsoft.com/office/drawing/2014/main" id="{00000000-0008-0000-0000-000043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781" name="Text Box 3397">
          <a:extLst>
            <a:ext uri="{FF2B5EF4-FFF2-40B4-BE49-F238E27FC236}">
              <a16:creationId xmlns:a16="http://schemas.microsoft.com/office/drawing/2014/main" id="{00000000-0008-0000-0000-000045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3" name="Rectangle 3399">
          <a:extLst>
            <a:ext uri="{FF2B5EF4-FFF2-40B4-BE49-F238E27FC236}">
              <a16:creationId xmlns:a16="http://schemas.microsoft.com/office/drawing/2014/main" id="{00000000-0008-0000-0000-0000474D0000}"/>
            </a:ext>
          </a:extLst>
        </xdr:cNvPr>
        <xdr:cNvSpPr>
          <a:spLocks noChangeArrowheads="1"/>
        </xdr:cNvSpPr>
      </xdr:nvSpPr>
      <xdr:spPr bwMode="auto">
        <a:xfrm>
          <a:off x="10391775"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84" name="Text Box 3400">
          <a:extLst>
            <a:ext uri="{FF2B5EF4-FFF2-40B4-BE49-F238E27FC236}">
              <a16:creationId xmlns:a16="http://schemas.microsoft.com/office/drawing/2014/main" id="{00000000-0008-0000-0000-000048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5" name="Text Box 3401">
          <a:extLst>
            <a:ext uri="{FF2B5EF4-FFF2-40B4-BE49-F238E27FC236}">
              <a16:creationId xmlns:a16="http://schemas.microsoft.com/office/drawing/2014/main" id="{00000000-0008-0000-0000-0000494D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6" name="Text Box 3402">
          <a:extLst>
            <a:ext uri="{FF2B5EF4-FFF2-40B4-BE49-F238E27FC236}">
              <a16:creationId xmlns:a16="http://schemas.microsoft.com/office/drawing/2014/main" id="{00000000-0008-0000-0000-00004A4D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7" name="Text Box 3403">
          <a:extLst>
            <a:ext uri="{FF2B5EF4-FFF2-40B4-BE49-F238E27FC236}">
              <a16:creationId xmlns:a16="http://schemas.microsoft.com/office/drawing/2014/main" id="{00000000-0008-0000-0000-00004B4D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8" name="Rectangle 3404">
          <a:extLst>
            <a:ext uri="{FF2B5EF4-FFF2-40B4-BE49-F238E27FC236}">
              <a16:creationId xmlns:a16="http://schemas.microsoft.com/office/drawing/2014/main" id="{00000000-0008-0000-0000-00004C4D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789" name="Text Box 3405">
          <a:extLst>
            <a:ext uri="{FF2B5EF4-FFF2-40B4-BE49-F238E27FC236}">
              <a16:creationId xmlns:a16="http://schemas.microsoft.com/office/drawing/2014/main" id="{00000000-0008-0000-0000-00004D4D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90" name="Text Box 3406">
          <a:extLst>
            <a:ext uri="{FF2B5EF4-FFF2-40B4-BE49-F238E27FC236}">
              <a16:creationId xmlns:a16="http://schemas.microsoft.com/office/drawing/2014/main" id="{00000000-0008-0000-0000-00004E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91" name="Rectangle 3407">
          <a:extLst>
            <a:ext uri="{FF2B5EF4-FFF2-40B4-BE49-F238E27FC236}">
              <a16:creationId xmlns:a16="http://schemas.microsoft.com/office/drawing/2014/main" id="{00000000-0008-0000-0000-00004F4D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92" name="Text Box 3408">
          <a:extLst>
            <a:ext uri="{FF2B5EF4-FFF2-40B4-BE49-F238E27FC236}">
              <a16:creationId xmlns:a16="http://schemas.microsoft.com/office/drawing/2014/main" id="{00000000-0008-0000-0000-000050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93" name="Rectangle 3409">
          <a:extLst>
            <a:ext uri="{FF2B5EF4-FFF2-40B4-BE49-F238E27FC236}">
              <a16:creationId xmlns:a16="http://schemas.microsoft.com/office/drawing/2014/main" id="{00000000-0008-0000-0000-0000514D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94" name="Text Box 3410">
          <a:extLst>
            <a:ext uri="{FF2B5EF4-FFF2-40B4-BE49-F238E27FC236}">
              <a16:creationId xmlns:a16="http://schemas.microsoft.com/office/drawing/2014/main" id="{00000000-0008-0000-0000-000052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95" name="Rectangle 3411">
          <a:extLst>
            <a:ext uri="{FF2B5EF4-FFF2-40B4-BE49-F238E27FC236}">
              <a16:creationId xmlns:a16="http://schemas.microsoft.com/office/drawing/2014/main" id="{00000000-0008-0000-0000-0000534D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96" name="Text Box 3412">
          <a:extLst>
            <a:ext uri="{FF2B5EF4-FFF2-40B4-BE49-F238E27FC236}">
              <a16:creationId xmlns:a16="http://schemas.microsoft.com/office/drawing/2014/main" id="{00000000-0008-0000-0000-000054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802" name="Text Box 3418">
          <a:extLst>
            <a:ext uri="{FF2B5EF4-FFF2-40B4-BE49-F238E27FC236}">
              <a16:creationId xmlns:a16="http://schemas.microsoft.com/office/drawing/2014/main" id="{00000000-0008-0000-0000-00005A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823" name="Text Box 3439">
          <a:extLst>
            <a:ext uri="{FF2B5EF4-FFF2-40B4-BE49-F238E27FC236}">
              <a16:creationId xmlns:a16="http://schemas.microsoft.com/office/drawing/2014/main" id="{00000000-0008-0000-0000-00006F4D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827" name="Text Box 3443">
          <a:extLst>
            <a:ext uri="{FF2B5EF4-FFF2-40B4-BE49-F238E27FC236}">
              <a16:creationId xmlns:a16="http://schemas.microsoft.com/office/drawing/2014/main" id="{00000000-0008-0000-0000-0000734D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29" name="Text Box 3445">
          <a:extLst>
            <a:ext uri="{FF2B5EF4-FFF2-40B4-BE49-F238E27FC236}">
              <a16:creationId xmlns:a16="http://schemas.microsoft.com/office/drawing/2014/main" id="{00000000-0008-0000-0000-000075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31" name="Text Box 3447">
          <a:extLst>
            <a:ext uri="{FF2B5EF4-FFF2-40B4-BE49-F238E27FC236}">
              <a16:creationId xmlns:a16="http://schemas.microsoft.com/office/drawing/2014/main" id="{00000000-0008-0000-0000-000077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33" name="Text Box 3449">
          <a:extLst>
            <a:ext uri="{FF2B5EF4-FFF2-40B4-BE49-F238E27FC236}">
              <a16:creationId xmlns:a16="http://schemas.microsoft.com/office/drawing/2014/main" id="{00000000-0008-0000-0000-000079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835" name="Text Box 3451">
          <a:extLst>
            <a:ext uri="{FF2B5EF4-FFF2-40B4-BE49-F238E27FC236}">
              <a16:creationId xmlns:a16="http://schemas.microsoft.com/office/drawing/2014/main" id="{00000000-0008-0000-0000-00007B4D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37" name="Text Box 3453">
          <a:extLst>
            <a:ext uri="{FF2B5EF4-FFF2-40B4-BE49-F238E27FC236}">
              <a16:creationId xmlns:a16="http://schemas.microsoft.com/office/drawing/2014/main" id="{00000000-0008-0000-0000-00007D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839" name="Text Box 3455">
          <a:extLst>
            <a:ext uri="{FF2B5EF4-FFF2-40B4-BE49-F238E27FC236}">
              <a16:creationId xmlns:a16="http://schemas.microsoft.com/office/drawing/2014/main" id="{00000000-0008-0000-0000-00007F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41" name="Text Box 3457">
          <a:extLst>
            <a:ext uri="{FF2B5EF4-FFF2-40B4-BE49-F238E27FC236}">
              <a16:creationId xmlns:a16="http://schemas.microsoft.com/office/drawing/2014/main" id="{00000000-0008-0000-0000-000081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43" name="Text Box 3459">
          <a:extLst>
            <a:ext uri="{FF2B5EF4-FFF2-40B4-BE49-F238E27FC236}">
              <a16:creationId xmlns:a16="http://schemas.microsoft.com/office/drawing/2014/main" id="{00000000-0008-0000-0000-000083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844" name="Rectangle 3460">
          <a:extLst>
            <a:ext uri="{FF2B5EF4-FFF2-40B4-BE49-F238E27FC236}">
              <a16:creationId xmlns:a16="http://schemas.microsoft.com/office/drawing/2014/main" id="{00000000-0008-0000-0000-0000844D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845" name="Text Box 3461">
          <a:extLst>
            <a:ext uri="{FF2B5EF4-FFF2-40B4-BE49-F238E27FC236}">
              <a16:creationId xmlns:a16="http://schemas.microsoft.com/office/drawing/2014/main" id="{00000000-0008-0000-0000-0000854D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46" name="Text Box 3462">
          <a:extLst>
            <a:ext uri="{FF2B5EF4-FFF2-40B4-BE49-F238E27FC236}">
              <a16:creationId xmlns:a16="http://schemas.microsoft.com/office/drawing/2014/main" id="{00000000-0008-0000-0000-000086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48" name="Text Box 3464">
          <a:extLst>
            <a:ext uri="{FF2B5EF4-FFF2-40B4-BE49-F238E27FC236}">
              <a16:creationId xmlns:a16="http://schemas.microsoft.com/office/drawing/2014/main" id="{00000000-0008-0000-0000-000088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50" name="Text Box 3466">
          <a:extLst>
            <a:ext uri="{FF2B5EF4-FFF2-40B4-BE49-F238E27FC236}">
              <a16:creationId xmlns:a16="http://schemas.microsoft.com/office/drawing/2014/main" id="{00000000-0008-0000-0000-00008A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52" name="Text Box 3468">
          <a:extLst>
            <a:ext uri="{FF2B5EF4-FFF2-40B4-BE49-F238E27FC236}">
              <a16:creationId xmlns:a16="http://schemas.microsoft.com/office/drawing/2014/main" id="{00000000-0008-0000-0000-00008C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853" name="Rectangle 3469">
          <a:extLst>
            <a:ext uri="{FF2B5EF4-FFF2-40B4-BE49-F238E27FC236}">
              <a16:creationId xmlns:a16="http://schemas.microsoft.com/office/drawing/2014/main" id="{00000000-0008-0000-0000-00008D4D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854" name="Text Box 3470">
          <a:extLst>
            <a:ext uri="{FF2B5EF4-FFF2-40B4-BE49-F238E27FC236}">
              <a16:creationId xmlns:a16="http://schemas.microsoft.com/office/drawing/2014/main" id="{00000000-0008-0000-0000-00008E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55" name="Text Box 3471">
          <a:extLst>
            <a:ext uri="{FF2B5EF4-FFF2-40B4-BE49-F238E27FC236}">
              <a16:creationId xmlns:a16="http://schemas.microsoft.com/office/drawing/2014/main" id="{00000000-0008-0000-0000-00008F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57" name="Text Box 3473">
          <a:extLst>
            <a:ext uri="{FF2B5EF4-FFF2-40B4-BE49-F238E27FC236}">
              <a16:creationId xmlns:a16="http://schemas.microsoft.com/office/drawing/2014/main" id="{00000000-0008-0000-0000-000091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859" name="Text Box 3475">
          <a:extLst>
            <a:ext uri="{FF2B5EF4-FFF2-40B4-BE49-F238E27FC236}">
              <a16:creationId xmlns:a16="http://schemas.microsoft.com/office/drawing/2014/main" id="{00000000-0008-0000-0000-000093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861" name="Text Box 3477">
          <a:extLst>
            <a:ext uri="{FF2B5EF4-FFF2-40B4-BE49-F238E27FC236}">
              <a16:creationId xmlns:a16="http://schemas.microsoft.com/office/drawing/2014/main" id="{00000000-0008-0000-0000-0000954D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862" name="Rectangle 3478">
          <a:extLst>
            <a:ext uri="{FF2B5EF4-FFF2-40B4-BE49-F238E27FC236}">
              <a16:creationId xmlns:a16="http://schemas.microsoft.com/office/drawing/2014/main" id="{00000000-0008-0000-0000-0000964D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863" name="Text Box 3479">
          <a:extLst>
            <a:ext uri="{FF2B5EF4-FFF2-40B4-BE49-F238E27FC236}">
              <a16:creationId xmlns:a16="http://schemas.microsoft.com/office/drawing/2014/main" id="{00000000-0008-0000-0000-0000974D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864" name="Text Box 3480">
          <a:extLst>
            <a:ext uri="{FF2B5EF4-FFF2-40B4-BE49-F238E27FC236}">
              <a16:creationId xmlns:a16="http://schemas.microsoft.com/office/drawing/2014/main" id="{00000000-0008-0000-0000-0000984D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66" name="Text Box 3482">
          <a:extLst>
            <a:ext uri="{FF2B5EF4-FFF2-40B4-BE49-F238E27FC236}">
              <a16:creationId xmlns:a16="http://schemas.microsoft.com/office/drawing/2014/main" id="{00000000-0008-0000-0000-00009A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867" name="Rectangle 3483">
          <a:extLst>
            <a:ext uri="{FF2B5EF4-FFF2-40B4-BE49-F238E27FC236}">
              <a16:creationId xmlns:a16="http://schemas.microsoft.com/office/drawing/2014/main" id="{00000000-0008-0000-0000-00009B4D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868" name="Text Box 3484">
          <a:extLst>
            <a:ext uri="{FF2B5EF4-FFF2-40B4-BE49-F238E27FC236}">
              <a16:creationId xmlns:a16="http://schemas.microsoft.com/office/drawing/2014/main" id="{00000000-0008-0000-0000-00009C4D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69" name="Text Box 3485">
          <a:extLst>
            <a:ext uri="{FF2B5EF4-FFF2-40B4-BE49-F238E27FC236}">
              <a16:creationId xmlns:a16="http://schemas.microsoft.com/office/drawing/2014/main" id="{00000000-0008-0000-0000-00009D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70" name="Text Box 3486">
          <a:extLst>
            <a:ext uri="{FF2B5EF4-FFF2-40B4-BE49-F238E27FC236}">
              <a16:creationId xmlns:a16="http://schemas.microsoft.com/office/drawing/2014/main" id="{00000000-0008-0000-0000-00009E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71" name="Text Box 3487">
          <a:extLst>
            <a:ext uri="{FF2B5EF4-FFF2-40B4-BE49-F238E27FC236}">
              <a16:creationId xmlns:a16="http://schemas.microsoft.com/office/drawing/2014/main" id="{00000000-0008-0000-0000-00009F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73" name="Text Box 3489">
          <a:extLst>
            <a:ext uri="{FF2B5EF4-FFF2-40B4-BE49-F238E27FC236}">
              <a16:creationId xmlns:a16="http://schemas.microsoft.com/office/drawing/2014/main" id="{00000000-0008-0000-0000-0000A1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874" name="Rectangle 3490">
          <a:extLst>
            <a:ext uri="{FF2B5EF4-FFF2-40B4-BE49-F238E27FC236}">
              <a16:creationId xmlns:a16="http://schemas.microsoft.com/office/drawing/2014/main" id="{00000000-0008-0000-0000-0000A24D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875" name="Text Box 3491">
          <a:extLst>
            <a:ext uri="{FF2B5EF4-FFF2-40B4-BE49-F238E27FC236}">
              <a16:creationId xmlns:a16="http://schemas.microsoft.com/office/drawing/2014/main" id="{00000000-0008-0000-0000-0000A3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76" name="Text Box 3492">
          <a:extLst>
            <a:ext uri="{FF2B5EF4-FFF2-40B4-BE49-F238E27FC236}">
              <a16:creationId xmlns:a16="http://schemas.microsoft.com/office/drawing/2014/main" id="{00000000-0008-0000-0000-0000A4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77" name="Text Box 3493">
          <a:extLst>
            <a:ext uri="{FF2B5EF4-FFF2-40B4-BE49-F238E27FC236}">
              <a16:creationId xmlns:a16="http://schemas.microsoft.com/office/drawing/2014/main" id="{00000000-0008-0000-0000-0000A5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878" name="Rectangle 3494">
          <a:extLst>
            <a:ext uri="{FF2B5EF4-FFF2-40B4-BE49-F238E27FC236}">
              <a16:creationId xmlns:a16="http://schemas.microsoft.com/office/drawing/2014/main" id="{00000000-0008-0000-0000-0000A64D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879" name="Text Box 3495">
          <a:extLst>
            <a:ext uri="{FF2B5EF4-FFF2-40B4-BE49-F238E27FC236}">
              <a16:creationId xmlns:a16="http://schemas.microsoft.com/office/drawing/2014/main" id="{00000000-0008-0000-0000-0000A7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80" name="Text Box 3496">
          <a:extLst>
            <a:ext uri="{FF2B5EF4-FFF2-40B4-BE49-F238E27FC236}">
              <a16:creationId xmlns:a16="http://schemas.microsoft.com/office/drawing/2014/main" id="{00000000-0008-0000-0000-0000A8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81" name="Text Box 3497">
          <a:extLst>
            <a:ext uri="{FF2B5EF4-FFF2-40B4-BE49-F238E27FC236}">
              <a16:creationId xmlns:a16="http://schemas.microsoft.com/office/drawing/2014/main" id="{00000000-0008-0000-0000-0000A9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882" name="Rectangle 3498">
          <a:extLst>
            <a:ext uri="{FF2B5EF4-FFF2-40B4-BE49-F238E27FC236}">
              <a16:creationId xmlns:a16="http://schemas.microsoft.com/office/drawing/2014/main" id="{00000000-0008-0000-0000-0000AA4D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883" name="Text Box 3499">
          <a:extLst>
            <a:ext uri="{FF2B5EF4-FFF2-40B4-BE49-F238E27FC236}">
              <a16:creationId xmlns:a16="http://schemas.microsoft.com/office/drawing/2014/main" id="{00000000-0008-0000-0000-0000AB4D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84" name="Text Box 3500">
          <a:extLst>
            <a:ext uri="{FF2B5EF4-FFF2-40B4-BE49-F238E27FC236}">
              <a16:creationId xmlns:a16="http://schemas.microsoft.com/office/drawing/2014/main" id="{00000000-0008-0000-0000-0000AC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886" name="Text Box 3502">
          <a:extLst>
            <a:ext uri="{FF2B5EF4-FFF2-40B4-BE49-F238E27FC236}">
              <a16:creationId xmlns:a16="http://schemas.microsoft.com/office/drawing/2014/main" id="{00000000-0008-0000-0000-0000AE4D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887" name="Rectangle 3503">
          <a:extLst>
            <a:ext uri="{FF2B5EF4-FFF2-40B4-BE49-F238E27FC236}">
              <a16:creationId xmlns:a16="http://schemas.microsoft.com/office/drawing/2014/main" id="{00000000-0008-0000-0000-0000AF4D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888" name="Text Box 3504">
          <a:extLst>
            <a:ext uri="{FF2B5EF4-FFF2-40B4-BE49-F238E27FC236}">
              <a16:creationId xmlns:a16="http://schemas.microsoft.com/office/drawing/2014/main" id="{00000000-0008-0000-0000-0000B04D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889" name="Text Box 3505">
          <a:extLst>
            <a:ext uri="{FF2B5EF4-FFF2-40B4-BE49-F238E27FC236}">
              <a16:creationId xmlns:a16="http://schemas.microsoft.com/office/drawing/2014/main" id="{00000000-0008-0000-0000-0000B14D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91" name="Text Box 3507">
          <a:extLst>
            <a:ext uri="{FF2B5EF4-FFF2-40B4-BE49-F238E27FC236}">
              <a16:creationId xmlns:a16="http://schemas.microsoft.com/office/drawing/2014/main" id="{00000000-0008-0000-0000-0000B3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893" name="Text Box 3509">
          <a:extLst>
            <a:ext uri="{FF2B5EF4-FFF2-40B4-BE49-F238E27FC236}">
              <a16:creationId xmlns:a16="http://schemas.microsoft.com/office/drawing/2014/main" id="{00000000-0008-0000-0000-0000B5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95" name="Text Box 3511">
          <a:extLst>
            <a:ext uri="{FF2B5EF4-FFF2-40B4-BE49-F238E27FC236}">
              <a16:creationId xmlns:a16="http://schemas.microsoft.com/office/drawing/2014/main" id="{00000000-0008-0000-0000-0000B7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896" name="Rectangle 3512">
          <a:extLst>
            <a:ext uri="{FF2B5EF4-FFF2-40B4-BE49-F238E27FC236}">
              <a16:creationId xmlns:a16="http://schemas.microsoft.com/office/drawing/2014/main" id="{00000000-0008-0000-0000-0000B84D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897" name="Text Box 3513">
          <a:extLst>
            <a:ext uri="{FF2B5EF4-FFF2-40B4-BE49-F238E27FC236}">
              <a16:creationId xmlns:a16="http://schemas.microsoft.com/office/drawing/2014/main" id="{00000000-0008-0000-0000-0000B94D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98" name="Text Box 3514">
          <a:extLst>
            <a:ext uri="{FF2B5EF4-FFF2-40B4-BE49-F238E27FC236}">
              <a16:creationId xmlns:a16="http://schemas.microsoft.com/office/drawing/2014/main" id="{00000000-0008-0000-0000-0000BA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900" name="Text Box 3516">
          <a:extLst>
            <a:ext uri="{FF2B5EF4-FFF2-40B4-BE49-F238E27FC236}">
              <a16:creationId xmlns:a16="http://schemas.microsoft.com/office/drawing/2014/main" id="{00000000-0008-0000-0000-0000BC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901" name="Rectangle 3517">
          <a:extLst>
            <a:ext uri="{FF2B5EF4-FFF2-40B4-BE49-F238E27FC236}">
              <a16:creationId xmlns:a16="http://schemas.microsoft.com/office/drawing/2014/main" id="{00000000-0008-0000-0000-0000BD4D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902" name="Text Box 3518">
          <a:extLst>
            <a:ext uri="{FF2B5EF4-FFF2-40B4-BE49-F238E27FC236}">
              <a16:creationId xmlns:a16="http://schemas.microsoft.com/office/drawing/2014/main" id="{00000000-0008-0000-0000-0000BE4D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903" name="Text Box 3519">
          <a:extLst>
            <a:ext uri="{FF2B5EF4-FFF2-40B4-BE49-F238E27FC236}">
              <a16:creationId xmlns:a16="http://schemas.microsoft.com/office/drawing/2014/main" id="{00000000-0008-0000-0000-0000BF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904" name="Text Box 3520">
          <a:extLst>
            <a:ext uri="{FF2B5EF4-FFF2-40B4-BE49-F238E27FC236}">
              <a16:creationId xmlns:a16="http://schemas.microsoft.com/office/drawing/2014/main" id="{00000000-0008-0000-0000-0000C0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905" name="Rectangle 3521">
          <a:extLst>
            <a:ext uri="{FF2B5EF4-FFF2-40B4-BE49-F238E27FC236}">
              <a16:creationId xmlns:a16="http://schemas.microsoft.com/office/drawing/2014/main" id="{00000000-0008-0000-0000-0000C14D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906" name="Text Box 3522">
          <a:extLst>
            <a:ext uri="{FF2B5EF4-FFF2-40B4-BE49-F238E27FC236}">
              <a16:creationId xmlns:a16="http://schemas.microsoft.com/office/drawing/2014/main" id="{00000000-0008-0000-0000-0000C24D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907" name="Text Box 3523">
          <a:extLst>
            <a:ext uri="{FF2B5EF4-FFF2-40B4-BE49-F238E27FC236}">
              <a16:creationId xmlns:a16="http://schemas.microsoft.com/office/drawing/2014/main" id="{00000000-0008-0000-0000-0000C3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909" name="Text Box 3525">
          <a:extLst>
            <a:ext uri="{FF2B5EF4-FFF2-40B4-BE49-F238E27FC236}">
              <a16:creationId xmlns:a16="http://schemas.microsoft.com/office/drawing/2014/main" id="{00000000-0008-0000-0000-0000C54D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911" name="Text Box 3527">
          <a:extLst>
            <a:ext uri="{FF2B5EF4-FFF2-40B4-BE49-F238E27FC236}">
              <a16:creationId xmlns:a16="http://schemas.microsoft.com/office/drawing/2014/main" id="{00000000-0008-0000-0000-0000C74D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913" name="Text Box 3529">
          <a:extLst>
            <a:ext uri="{FF2B5EF4-FFF2-40B4-BE49-F238E27FC236}">
              <a16:creationId xmlns:a16="http://schemas.microsoft.com/office/drawing/2014/main" id="{00000000-0008-0000-0000-0000C9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915" name="Text Box 3531">
          <a:extLst>
            <a:ext uri="{FF2B5EF4-FFF2-40B4-BE49-F238E27FC236}">
              <a16:creationId xmlns:a16="http://schemas.microsoft.com/office/drawing/2014/main" id="{00000000-0008-0000-0000-0000CB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917" name="Text Box 3533">
          <a:extLst>
            <a:ext uri="{FF2B5EF4-FFF2-40B4-BE49-F238E27FC236}">
              <a16:creationId xmlns:a16="http://schemas.microsoft.com/office/drawing/2014/main" id="{00000000-0008-0000-0000-0000CD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919" name="Text Box 3535">
          <a:extLst>
            <a:ext uri="{FF2B5EF4-FFF2-40B4-BE49-F238E27FC236}">
              <a16:creationId xmlns:a16="http://schemas.microsoft.com/office/drawing/2014/main" id="{00000000-0008-0000-0000-0000CF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921" name="Text Box 3537">
          <a:extLst>
            <a:ext uri="{FF2B5EF4-FFF2-40B4-BE49-F238E27FC236}">
              <a16:creationId xmlns:a16="http://schemas.microsoft.com/office/drawing/2014/main" id="{00000000-0008-0000-0000-0000D14D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923" name="Text Box 3539">
          <a:extLst>
            <a:ext uri="{FF2B5EF4-FFF2-40B4-BE49-F238E27FC236}">
              <a16:creationId xmlns:a16="http://schemas.microsoft.com/office/drawing/2014/main" id="{00000000-0008-0000-0000-0000D3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25" name="Rectangle 3541">
          <a:extLst>
            <a:ext uri="{FF2B5EF4-FFF2-40B4-BE49-F238E27FC236}">
              <a16:creationId xmlns:a16="http://schemas.microsoft.com/office/drawing/2014/main" id="{00000000-0008-0000-0000-0000D54D0000}"/>
            </a:ext>
          </a:extLst>
        </xdr:cNvPr>
        <xdr:cNvSpPr>
          <a:spLocks noChangeArrowheads="1"/>
        </xdr:cNvSpPr>
      </xdr:nvSpPr>
      <xdr:spPr bwMode="auto">
        <a:xfrm>
          <a:off x="4791075"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26" name="Text Box 3542">
          <a:extLst>
            <a:ext uri="{FF2B5EF4-FFF2-40B4-BE49-F238E27FC236}">
              <a16:creationId xmlns:a16="http://schemas.microsoft.com/office/drawing/2014/main" id="{00000000-0008-0000-0000-0000D6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27" name="Text Box 3543">
          <a:extLst>
            <a:ext uri="{FF2B5EF4-FFF2-40B4-BE49-F238E27FC236}">
              <a16:creationId xmlns:a16="http://schemas.microsoft.com/office/drawing/2014/main" id="{00000000-0008-0000-0000-0000D7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28" name="Text Box 3544">
          <a:extLst>
            <a:ext uri="{FF2B5EF4-FFF2-40B4-BE49-F238E27FC236}">
              <a16:creationId xmlns:a16="http://schemas.microsoft.com/office/drawing/2014/main" id="{00000000-0008-0000-0000-0000D8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29" name="Text Box 3545">
          <a:extLst>
            <a:ext uri="{FF2B5EF4-FFF2-40B4-BE49-F238E27FC236}">
              <a16:creationId xmlns:a16="http://schemas.microsoft.com/office/drawing/2014/main" id="{00000000-0008-0000-0000-0000D9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30" name="Rectangle 3546">
          <a:extLst>
            <a:ext uri="{FF2B5EF4-FFF2-40B4-BE49-F238E27FC236}">
              <a16:creationId xmlns:a16="http://schemas.microsoft.com/office/drawing/2014/main" id="{00000000-0008-0000-0000-0000DA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931" name="Text Box 3547">
          <a:extLst>
            <a:ext uri="{FF2B5EF4-FFF2-40B4-BE49-F238E27FC236}">
              <a16:creationId xmlns:a16="http://schemas.microsoft.com/office/drawing/2014/main" id="{00000000-0008-0000-0000-0000DB4D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32" name="Text Box 3548">
          <a:extLst>
            <a:ext uri="{FF2B5EF4-FFF2-40B4-BE49-F238E27FC236}">
              <a16:creationId xmlns:a16="http://schemas.microsoft.com/office/drawing/2014/main" id="{00000000-0008-0000-0000-0000DC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33" name="Rectangle 3549">
          <a:extLst>
            <a:ext uri="{FF2B5EF4-FFF2-40B4-BE49-F238E27FC236}">
              <a16:creationId xmlns:a16="http://schemas.microsoft.com/office/drawing/2014/main" id="{00000000-0008-0000-0000-0000DD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34" name="Text Box 3550">
          <a:extLst>
            <a:ext uri="{FF2B5EF4-FFF2-40B4-BE49-F238E27FC236}">
              <a16:creationId xmlns:a16="http://schemas.microsoft.com/office/drawing/2014/main" id="{00000000-0008-0000-0000-0000DE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35" name="Rectangle 3551">
          <a:extLst>
            <a:ext uri="{FF2B5EF4-FFF2-40B4-BE49-F238E27FC236}">
              <a16:creationId xmlns:a16="http://schemas.microsoft.com/office/drawing/2014/main" id="{00000000-0008-0000-0000-0000DF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36" name="Text Box 3552">
          <a:extLst>
            <a:ext uri="{FF2B5EF4-FFF2-40B4-BE49-F238E27FC236}">
              <a16:creationId xmlns:a16="http://schemas.microsoft.com/office/drawing/2014/main" id="{00000000-0008-0000-0000-0000E0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37" name="Rectangle 3553">
          <a:extLst>
            <a:ext uri="{FF2B5EF4-FFF2-40B4-BE49-F238E27FC236}">
              <a16:creationId xmlns:a16="http://schemas.microsoft.com/office/drawing/2014/main" id="{00000000-0008-0000-0000-0000E1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38" name="Text Box 3554">
          <a:extLst>
            <a:ext uri="{FF2B5EF4-FFF2-40B4-BE49-F238E27FC236}">
              <a16:creationId xmlns:a16="http://schemas.microsoft.com/office/drawing/2014/main" id="{00000000-0008-0000-0000-0000E2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941" name="Text Box 3557">
          <a:extLst>
            <a:ext uri="{FF2B5EF4-FFF2-40B4-BE49-F238E27FC236}">
              <a16:creationId xmlns:a16="http://schemas.microsoft.com/office/drawing/2014/main" id="{00000000-0008-0000-0000-0000E5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3" name="Rectangle 3559">
          <a:extLst>
            <a:ext uri="{FF2B5EF4-FFF2-40B4-BE49-F238E27FC236}">
              <a16:creationId xmlns:a16="http://schemas.microsoft.com/office/drawing/2014/main" id="{00000000-0008-0000-0000-0000E74D0000}"/>
            </a:ext>
          </a:extLst>
        </xdr:cNvPr>
        <xdr:cNvSpPr>
          <a:spLocks noChangeArrowheads="1"/>
        </xdr:cNvSpPr>
      </xdr:nvSpPr>
      <xdr:spPr bwMode="auto">
        <a:xfrm>
          <a:off x="6191250"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44" name="Text Box 3560">
          <a:extLst>
            <a:ext uri="{FF2B5EF4-FFF2-40B4-BE49-F238E27FC236}">
              <a16:creationId xmlns:a16="http://schemas.microsoft.com/office/drawing/2014/main" id="{00000000-0008-0000-0000-0000E8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5" name="Text Box 3561">
          <a:extLst>
            <a:ext uri="{FF2B5EF4-FFF2-40B4-BE49-F238E27FC236}">
              <a16:creationId xmlns:a16="http://schemas.microsoft.com/office/drawing/2014/main" id="{00000000-0008-0000-0000-0000E9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6" name="Text Box 3562">
          <a:extLst>
            <a:ext uri="{FF2B5EF4-FFF2-40B4-BE49-F238E27FC236}">
              <a16:creationId xmlns:a16="http://schemas.microsoft.com/office/drawing/2014/main" id="{00000000-0008-0000-0000-0000EA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7" name="Text Box 3563">
          <a:extLst>
            <a:ext uri="{FF2B5EF4-FFF2-40B4-BE49-F238E27FC236}">
              <a16:creationId xmlns:a16="http://schemas.microsoft.com/office/drawing/2014/main" id="{00000000-0008-0000-0000-0000EB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8" name="Rectangle 3564">
          <a:extLst>
            <a:ext uri="{FF2B5EF4-FFF2-40B4-BE49-F238E27FC236}">
              <a16:creationId xmlns:a16="http://schemas.microsoft.com/office/drawing/2014/main" id="{00000000-0008-0000-0000-0000EC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949" name="Text Box 3565">
          <a:extLst>
            <a:ext uri="{FF2B5EF4-FFF2-40B4-BE49-F238E27FC236}">
              <a16:creationId xmlns:a16="http://schemas.microsoft.com/office/drawing/2014/main" id="{00000000-0008-0000-0000-0000ED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50" name="Text Box 3566">
          <a:extLst>
            <a:ext uri="{FF2B5EF4-FFF2-40B4-BE49-F238E27FC236}">
              <a16:creationId xmlns:a16="http://schemas.microsoft.com/office/drawing/2014/main" id="{00000000-0008-0000-0000-0000EE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51" name="Rectangle 3567">
          <a:extLst>
            <a:ext uri="{FF2B5EF4-FFF2-40B4-BE49-F238E27FC236}">
              <a16:creationId xmlns:a16="http://schemas.microsoft.com/office/drawing/2014/main" id="{00000000-0008-0000-0000-0000EF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52" name="Text Box 3568">
          <a:extLst>
            <a:ext uri="{FF2B5EF4-FFF2-40B4-BE49-F238E27FC236}">
              <a16:creationId xmlns:a16="http://schemas.microsoft.com/office/drawing/2014/main" id="{00000000-0008-0000-0000-0000F0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53" name="Rectangle 3569">
          <a:extLst>
            <a:ext uri="{FF2B5EF4-FFF2-40B4-BE49-F238E27FC236}">
              <a16:creationId xmlns:a16="http://schemas.microsoft.com/office/drawing/2014/main" id="{00000000-0008-0000-0000-0000F1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54" name="Text Box 3570">
          <a:extLst>
            <a:ext uri="{FF2B5EF4-FFF2-40B4-BE49-F238E27FC236}">
              <a16:creationId xmlns:a16="http://schemas.microsoft.com/office/drawing/2014/main" id="{00000000-0008-0000-0000-0000F2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55" name="Rectangle 3571">
          <a:extLst>
            <a:ext uri="{FF2B5EF4-FFF2-40B4-BE49-F238E27FC236}">
              <a16:creationId xmlns:a16="http://schemas.microsoft.com/office/drawing/2014/main" id="{00000000-0008-0000-0000-0000F3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56" name="Text Box 3572">
          <a:extLst>
            <a:ext uri="{FF2B5EF4-FFF2-40B4-BE49-F238E27FC236}">
              <a16:creationId xmlns:a16="http://schemas.microsoft.com/office/drawing/2014/main" id="{00000000-0008-0000-0000-0000F4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958" name="Text Box 3574">
          <a:extLst>
            <a:ext uri="{FF2B5EF4-FFF2-40B4-BE49-F238E27FC236}">
              <a16:creationId xmlns:a16="http://schemas.microsoft.com/office/drawing/2014/main" id="{00000000-0008-0000-0000-0000F6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961" name="Text Box 3577">
          <a:extLst>
            <a:ext uri="{FF2B5EF4-FFF2-40B4-BE49-F238E27FC236}">
              <a16:creationId xmlns:a16="http://schemas.microsoft.com/office/drawing/2014/main" id="{00000000-0008-0000-0000-0000F94D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966" name="Text Box 3582">
          <a:extLst>
            <a:ext uri="{FF2B5EF4-FFF2-40B4-BE49-F238E27FC236}">
              <a16:creationId xmlns:a16="http://schemas.microsoft.com/office/drawing/2014/main" id="{00000000-0008-0000-0000-0000FE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971" name="Text Box 3587">
          <a:extLst>
            <a:ext uri="{FF2B5EF4-FFF2-40B4-BE49-F238E27FC236}">
              <a16:creationId xmlns:a16="http://schemas.microsoft.com/office/drawing/2014/main" id="{00000000-0008-0000-0000-0000034E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976" name="Text Box 3592">
          <a:extLst>
            <a:ext uri="{FF2B5EF4-FFF2-40B4-BE49-F238E27FC236}">
              <a16:creationId xmlns:a16="http://schemas.microsoft.com/office/drawing/2014/main" id="{00000000-0008-0000-0000-0000084E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978" name="Text Box 3594">
          <a:extLst>
            <a:ext uri="{FF2B5EF4-FFF2-40B4-BE49-F238E27FC236}">
              <a16:creationId xmlns:a16="http://schemas.microsoft.com/office/drawing/2014/main" id="{00000000-0008-0000-0000-00000A4E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980" name="Text Box 3596">
          <a:extLst>
            <a:ext uri="{FF2B5EF4-FFF2-40B4-BE49-F238E27FC236}">
              <a16:creationId xmlns:a16="http://schemas.microsoft.com/office/drawing/2014/main" id="{00000000-0008-0000-0000-00000C4E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2" name="Rectangle 3598">
          <a:extLst>
            <a:ext uri="{FF2B5EF4-FFF2-40B4-BE49-F238E27FC236}">
              <a16:creationId xmlns:a16="http://schemas.microsoft.com/office/drawing/2014/main" id="{00000000-0008-0000-0000-00000E4E0000}"/>
            </a:ext>
          </a:extLst>
        </xdr:cNvPr>
        <xdr:cNvSpPr>
          <a:spLocks noChangeArrowheads="1"/>
        </xdr:cNvSpPr>
      </xdr:nvSpPr>
      <xdr:spPr bwMode="auto">
        <a:xfrm>
          <a:off x="10391775"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83" name="Text Box 3599">
          <a:extLst>
            <a:ext uri="{FF2B5EF4-FFF2-40B4-BE49-F238E27FC236}">
              <a16:creationId xmlns:a16="http://schemas.microsoft.com/office/drawing/2014/main" id="{00000000-0008-0000-0000-00000F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4" name="Text Box 3600">
          <a:extLst>
            <a:ext uri="{FF2B5EF4-FFF2-40B4-BE49-F238E27FC236}">
              <a16:creationId xmlns:a16="http://schemas.microsoft.com/office/drawing/2014/main" id="{00000000-0008-0000-0000-0000104E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5" name="Text Box 3601">
          <a:extLst>
            <a:ext uri="{FF2B5EF4-FFF2-40B4-BE49-F238E27FC236}">
              <a16:creationId xmlns:a16="http://schemas.microsoft.com/office/drawing/2014/main" id="{00000000-0008-0000-0000-0000114E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6" name="Text Box 3602">
          <a:extLst>
            <a:ext uri="{FF2B5EF4-FFF2-40B4-BE49-F238E27FC236}">
              <a16:creationId xmlns:a16="http://schemas.microsoft.com/office/drawing/2014/main" id="{00000000-0008-0000-0000-0000124E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7" name="Rectangle 3603">
          <a:extLst>
            <a:ext uri="{FF2B5EF4-FFF2-40B4-BE49-F238E27FC236}">
              <a16:creationId xmlns:a16="http://schemas.microsoft.com/office/drawing/2014/main" id="{00000000-0008-0000-0000-0000134E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988" name="Text Box 3604">
          <a:extLst>
            <a:ext uri="{FF2B5EF4-FFF2-40B4-BE49-F238E27FC236}">
              <a16:creationId xmlns:a16="http://schemas.microsoft.com/office/drawing/2014/main" id="{00000000-0008-0000-0000-0000144E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89" name="Text Box 3605">
          <a:extLst>
            <a:ext uri="{FF2B5EF4-FFF2-40B4-BE49-F238E27FC236}">
              <a16:creationId xmlns:a16="http://schemas.microsoft.com/office/drawing/2014/main" id="{00000000-0008-0000-0000-000015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90" name="Rectangle 3606">
          <a:extLst>
            <a:ext uri="{FF2B5EF4-FFF2-40B4-BE49-F238E27FC236}">
              <a16:creationId xmlns:a16="http://schemas.microsoft.com/office/drawing/2014/main" id="{00000000-0008-0000-0000-0000164E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91" name="Text Box 3607">
          <a:extLst>
            <a:ext uri="{FF2B5EF4-FFF2-40B4-BE49-F238E27FC236}">
              <a16:creationId xmlns:a16="http://schemas.microsoft.com/office/drawing/2014/main" id="{00000000-0008-0000-0000-000017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92" name="Rectangle 3608">
          <a:extLst>
            <a:ext uri="{FF2B5EF4-FFF2-40B4-BE49-F238E27FC236}">
              <a16:creationId xmlns:a16="http://schemas.microsoft.com/office/drawing/2014/main" id="{00000000-0008-0000-0000-0000184E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93" name="Text Box 3609">
          <a:extLst>
            <a:ext uri="{FF2B5EF4-FFF2-40B4-BE49-F238E27FC236}">
              <a16:creationId xmlns:a16="http://schemas.microsoft.com/office/drawing/2014/main" id="{00000000-0008-0000-0000-000019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94" name="Rectangle 3610">
          <a:extLst>
            <a:ext uri="{FF2B5EF4-FFF2-40B4-BE49-F238E27FC236}">
              <a16:creationId xmlns:a16="http://schemas.microsoft.com/office/drawing/2014/main" id="{00000000-0008-0000-0000-00001A4E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95" name="Text Box 3611">
          <a:extLst>
            <a:ext uri="{FF2B5EF4-FFF2-40B4-BE49-F238E27FC236}">
              <a16:creationId xmlns:a16="http://schemas.microsoft.com/office/drawing/2014/main" id="{00000000-0008-0000-0000-00001B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20001" name="Text Box 3617">
          <a:extLst>
            <a:ext uri="{FF2B5EF4-FFF2-40B4-BE49-F238E27FC236}">
              <a16:creationId xmlns:a16="http://schemas.microsoft.com/office/drawing/2014/main" id="{00000000-0008-0000-0000-0000214E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20020" name="Text Box 3636">
          <a:extLst>
            <a:ext uri="{FF2B5EF4-FFF2-40B4-BE49-F238E27FC236}">
              <a16:creationId xmlns:a16="http://schemas.microsoft.com/office/drawing/2014/main" id="{00000000-0008-0000-0000-0000344E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24" name="Text Box 3640">
          <a:extLst>
            <a:ext uri="{FF2B5EF4-FFF2-40B4-BE49-F238E27FC236}">
              <a16:creationId xmlns:a16="http://schemas.microsoft.com/office/drawing/2014/main" id="{00000000-0008-0000-0000-000038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26" name="Text Box 3642">
          <a:extLst>
            <a:ext uri="{FF2B5EF4-FFF2-40B4-BE49-F238E27FC236}">
              <a16:creationId xmlns:a16="http://schemas.microsoft.com/office/drawing/2014/main" id="{00000000-0008-0000-0000-00003A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28" name="Text Box 3644">
          <a:extLst>
            <a:ext uri="{FF2B5EF4-FFF2-40B4-BE49-F238E27FC236}">
              <a16:creationId xmlns:a16="http://schemas.microsoft.com/office/drawing/2014/main" id="{00000000-0008-0000-0000-00003C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29" name="Rectangle 3645">
          <a:extLst>
            <a:ext uri="{FF2B5EF4-FFF2-40B4-BE49-F238E27FC236}">
              <a16:creationId xmlns:a16="http://schemas.microsoft.com/office/drawing/2014/main" id="{00000000-0008-0000-0000-00003D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30" name="Text Box 3646">
          <a:extLst>
            <a:ext uri="{FF2B5EF4-FFF2-40B4-BE49-F238E27FC236}">
              <a16:creationId xmlns:a16="http://schemas.microsoft.com/office/drawing/2014/main" id="{00000000-0008-0000-0000-00003E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31" name="Text Box 3647">
          <a:extLst>
            <a:ext uri="{FF2B5EF4-FFF2-40B4-BE49-F238E27FC236}">
              <a16:creationId xmlns:a16="http://schemas.microsoft.com/office/drawing/2014/main" id="{00000000-0008-0000-0000-00003F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32" name="Rectangle 3648">
          <a:extLst>
            <a:ext uri="{FF2B5EF4-FFF2-40B4-BE49-F238E27FC236}">
              <a16:creationId xmlns:a16="http://schemas.microsoft.com/office/drawing/2014/main" id="{00000000-0008-0000-0000-000040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33" name="Text Box 3649">
          <a:extLst>
            <a:ext uri="{FF2B5EF4-FFF2-40B4-BE49-F238E27FC236}">
              <a16:creationId xmlns:a16="http://schemas.microsoft.com/office/drawing/2014/main" id="{00000000-0008-0000-0000-000041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34" name="Rectangle 3650">
          <a:extLst>
            <a:ext uri="{FF2B5EF4-FFF2-40B4-BE49-F238E27FC236}">
              <a16:creationId xmlns:a16="http://schemas.microsoft.com/office/drawing/2014/main" id="{00000000-0008-0000-0000-000042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35" name="Text Box 3651">
          <a:extLst>
            <a:ext uri="{FF2B5EF4-FFF2-40B4-BE49-F238E27FC236}">
              <a16:creationId xmlns:a16="http://schemas.microsoft.com/office/drawing/2014/main" id="{00000000-0008-0000-0000-000043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37" name="Text Box 3653">
          <a:extLst>
            <a:ext uri="{FF2B5EF4-FFF2-40B4-BE49-F238E27FC236}">
              <a16:creationId xmlns:a16="http://schemas.microsoft.com/office/drawing/2014/main" id="{00000000-0008-0000-0000-000045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38" name="Rectangle 3654">
          <a:extLst>
            <a:ext uri="{FF2B5EF4-FFF2-40B4-BE49-F238E27FC236}">
              <a16:creationId xmlns:a16="http://schemas.microsoft.com/office/drawing/2014/main" id="{00000000-0008-0000-0000-000046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39" name="Text Box 3655">
          <a:extLst>
            <a:ext uri="{FF2B5EF4-FFF2-40B4-BE49-F238E27FC236}">
              <a16:creationId xmlns:a16="http://schemas.microsoft.com/office/drawing/2014/main" id="{00000000-0008-0000-0000-000047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40" name="Text Box 3656">
          <a:extLst>
            <a:ext uri="{FF2B5EF4-FFF2-40B4-BE49-F238E27FC236}">
              <a16:creationId xmlns:a16="http://schemas.microsoft.com/office/drawing/2014/main" id="{00000000-0008-0000-0000-000048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41" name="Text Box 3657">
          <a:extLst>
            <a:ext uri="{FF2B5EF4-FFF2-40B4-BE49-F238E27FC236}">
              <a16:creationId xmlns:a16="http://schemas.microsoft.com/office/drawing/2014/main" id="{00000000-0008-0000-0000-000049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42" name="Text Box 3658">
          <a:extLst>
            <a:ext uri="{FF2B5EF4-FFF2-40B4-BE49-F238E27FC236}">
              <a16:creationId xmlns:a16="http://schemas.microsoft.com/office/drawing/2014/main" id="{00000000-0008-0000-0000-00004A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43" name="Rectangle 3659">
          <a:extLst>
            <a:ext uri="{FF2B5EF4-FFF2-40B4-BE49-F238E27FC236}">
              <a16:creationId xmlns:a16="http://schemas.microsoft.com/office/drawing/2014/main" id="{00000000-0008-0000-0000-00004B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44" name="Text Box 3660">
          <a:extLst>
            <a:ext uri="{FF2B5EF4-FFF2-40B4-BE49-F238E27FC236}">
              <a16:creationId xmlns:a16="http://schemas.microsoft.com/office/drawing/2014/main" id="{00000000-0008-0000-0000-00004C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45" name="Text Box 3661">
          <a:extLst>
            <a:ext uri="{FF2B5EF4-FFF2-40B4-BE49-F238E27FC236}">
              <a16:creationId xmlns:a16="http://schemas.microsoft.com/office/drawing/2014/main" id="{00000000-0008-0000-0000-00004D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46" name="Rectangle 3662">
          <a:extLst>
            <a:ext uri="{FF2B5EF4-FFF2-40B4-BE49-F238E27FC236}">
              <a16:creationId xmlns:a16="http://schemas.microsoft.com/office/drawing/2014/main" id="{00000000-0008-0000-0000-00004E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47" name="Text Box 3663">
          <a:extLst>
            <a:ext uri="{FF2B5EF4-FFF2-40B4-BE49-F238E27FC236}">
              <a16:creationId xmlns:a16="http://schemas.microsoft.com/office/drawing/2014/main" id="{00000000-0008-0000-0000-00004F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48" name="Rectangle 3664">
          <a:extLst>
            <a:ext uri="{FF2B5EF4-FFF2-40B4-BE49-F238E27FC236}">
              <a16:creationId xmlns:a16="http://schemas.microsoft.com/office/drawing/2014/main" id="{00000000-0008-0000-0000-000050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49" name="Text Box 3665">
          <a:extLst>
            <a:ext uri="{FF2B5EF4-FFF2-40B4-BE49-F238E27FC236}">
              <a16:creationId xmlns:a16="http://schemas.microsoft.com/office/drawing/2014/main" id="{00000000-0008-0000-0000-000051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50" name="Text Box 3666">
          <a:extLst>
            <a:ext uri="{FF2B5EF4-FFF2-40B4-BE49-F238E27FC236}">
              <a16:creationId xmlns:a16="http://schemas.microsoft.com/office/drawing/2014/main" id="{00000000-0008-0000-0000-000052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51" name="Rectangle 3667">
          <a:extLst>
            <a:ext uri="{FF2B5EF4-FFF2-40B4-BE49-F238E27FC236}">
              <a16:creationId xmlns:a16="http://schemas.microsoft.com/office/drawing/2014/main" id="{00000000-0008-0000-0000-000053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52" name="Text Box 3668">
          <a:extLst>
            <a:ext uri="{FF2B5EF4-FFF2-40B4-BE49-F238E27FC236}">
              <a16:creationId xmlns:a16="http://schemas.microsoft.com/office/drawing/2014/main" id="{00000000-0008-0000-0000-000054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53" name="Text Box 3669">
          <a:extLst>
            <a:ext uri="{FF2B5EF4-FFF2-40B4-BE49-F238E27FC236}">
              <a16:creationId xmlns:a16="http://schemas.microsoft.com/office/drawing/2014/main" id="{00000000-0008-0000-0000-000055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54" name="Text Box 3670">
          <a:extLst>
            <a:ext uri="{FF2B5EF4-FFF2-40B4-BE49-F238E27FC236}">
              <a16:creationId xmlns:a16="http://schemas.microsoft.com/office/drawing/2014/main" id="{00000000-0008-0000-0000-000056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56" name="Text Box 3672">
          <a:extLst>
            <a:ext uri="{FF2B5EF4-FFF2-40B4-BE49-F238E27FC236}">
              <a16:creationId xmlns:a16="http://schemas.microsoft.com/office/drawing/2014/main" id="{00000000-0008-0000-0000-000058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57" name="Rectangle 3673">
          <a:extLst>
            <a:ext uri="{FF2B5EF4-FFF2-40B4-BE49-F238E27FC236}">
              <a16:creationId xmlns:a16="http://schemas.microsoft.com/office/drawing/2014/main" id="{00000000-0008-0000-0000-000059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58" name="Text Box 3674">
          <a:extLst>
            <a:ext uri="{FF2B5EF4-FFF2-40B4-BE49-F238E27FC236}">
              <a16:creationId xmlns:a16="http://schemas.microsoft.com/office/drawing/2014/main" id="{00000000-0008-0000-0000-00005A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59" name="Text Box 3675">
          <a:extLst>
            <a:ext uri="{FF2B5EF4-FFF2-40B4-BE49-F238E27FC236}">
              <a16:creationId xmlns:a16="http://schemas.microsoft.com/office/drawing/2014/main" id="{00000000-0008-0000-0000-00005B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60" name="Rectangle 3676">
          <a:extLst>
            <a:ext uri="{FF2B5EF4-FFF2-40B4-BE49-F238E27FC236}">
              <a16:creationId xmlns:a16="http://schemas.microsoft.com/office/drawing/2014/main" id="{00000000-0008-0000-0000-00005C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61" name="Text Box 3677">
          <a:extLst>
            <a:ext uri="{FF2B5EF4-FFF2-40B4-BE49-F238E27FC236}">
              <a16:creationId xmlns:a16="http://schemas.microsoft.com/office/drawing/2014/main" id="{00000000-0008-0000-0000-00005D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62" name="Rectangle 3678">
          <a:extLst>
            <a:ext uri="{FF2B5EF4-FFF2-40B4-BE49-F238E27FC236}">
              <a16:creationId xmlns:a16="http://schemas.microsoft.com/office/drawing/2014/main" id="{00000000-0008-0000-0000-00005E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63" name="Text Box 3679">
          <a:extLst>
            <a:ext uri="{FF2B5EF4-FFF2-40B4-BE49-F238E27FC236}">
              <a16:creationId xmlns:a16="http://schemas.microsoft.com/office/drawing/2014/main" id="{00000000-0008-0000-0000-00005F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65" name="Text Box 3681">
          <a:extLst>
            <a:ext uri="{FF2B5EF4-FFF2-40B4-BE49-F238E27FC236}">
              <a16:creationId xmlns:a16="http://schemas.microsoft.com/office/drawing/2014/main" id="{00000000-0008-0000-0000-000061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66" name="Rectangle 3682">
          <a:extLst>
            <a:ext uri="{FF2B5EF4-FFF2-40B4-BE49-F238E27FC236}">
              <a16:creationId xmlns:a16="http://schemas.microsoft.com/office/drawing/2014/main" id="{00000000-0008-0000-0000-000062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67" name="Text Box 3683">
          <a:extLst>
            <a:ext uri="{FF2B5EF4-FFF2-40B4-BE49-F238E27FC236}">
              <a16:creationId xmlns:a16="http://schemas.microsoft.com/office/drawing/2014/main" id="{00000000-0008-0000-0000-000063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68" name="Text Box 3684">
          <a:extLst>
            <a:ext uri="{FF2B5EF4-FFF2-40B4-BE49-F238E27FC236}">
              <a16:creationId xmlns:a16="http://schemas.microsoft.com/office/drawing/2014/main" id="{00000000-0008-0000-0000-000064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69" name="Text Box 3685">
          <a:extLst>
            <a:ext uri="{FF2B5EF4-FFF2-40B4-BE49-F238E27FC236}">
              <a16:creationId xmlns:a16="http://schemas.microsoft.com/office/drawing/2014/main" id="{00000000-0008-0000-0000-000065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70" name="Rectangle 3686">
          <a:extLst>
            <a:ext uri="{FF2B5EF4-FFF2-40B4-BE49-F238E27FC236}">
              <a16:creationId xmlns:a16="http://schemas.microsoft.com/office/drawing/2014/main" id="{00000000-0008-0000-0000-000066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71" name="Text Box 3687">
          <a:extLst>
            <a:ext uri="{FF2B5EF4-FFF2-40B4-BE49-F238E27FC236}">
              <a16:creationId xmlns:a16="http://schemas.microsoft.com/office/drawing/2014/main" id="{00000000-0008-0000-0000-000067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72" name="Text Box 3688">
          <a:extLst>
            <a:ext uri="{FF2B5EF4-FFF2-40B4-BE49-F238E27FC236}">
              <a16:creationId xmlns:a16="http://schemas.microsoft.com/office/drawing/2014/main" id="{00000000-0008-0000-0000-000068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73" name="Rectangle 3689">
          <a:extLst>
            <a:ext uri="{FF2B5EF4-FFF2-40B4-BE49-F238E27FC236}">
              <a16:creationId xmlns:a16="http://schemas.microsoft.com/office/drawing/2014/main" id="{00000000-0008-0000-0000-000069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74" name="Text Box 3690">
          <a:extLst>
            <a:ext uri="{FF2B5EF4-FFF2-40B4-BE49-F238E27FC236}">
              <a16:creationId xmlns:a16="http://schemas.microsoft.com/office/drawing/2014/main" id="{00000000-0008-0000-0000-00006A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75" name="Rectangle 3691">
          <a:extLst>
            <a:ext uri="{FF2B5EF4-FFF2-40B4-BE49-F238E27FC236}">
              <a16:creationId xmlns:a16="http://schemas.microsoft.com/office/drawing/2014/main" id="{00000000-0008-0000-0000-00006B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76" name="Text Box 3692">
          <a:extLst>
            <a:ext uri="{FF2B5EF4-FFF2-40B4-BE49-F238E27FC236}">
              <a16:creationId xmlns:a16="http://schemas.microsoft.com/office/drawing/2014/main" id="{00000000-0008-0000-0000-00006C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77" name="Text Box 3693">
          <a:extLst>
            <a:ext uri="{FF2B5EF4-FFF2-40B4-BE49-F238E27FC236}">
              <a16:creationId xmlns:a16="http://schemas.microsoft.com/office/drawing/2014/main" id="{00000000-0008-0000-0000-00006D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78" name="Rectangle 3694">
          <a:extLst>
            <a:ext uri="{FF2B5EF4-FFF2-40B4-BE49-F238E27FC236}">
              <a16:creationId xmlns:a16="http://schemas.microsoft.com/office/drawing/2014/main" id="{00000000-0008-0000-0000-00006E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79" name="Text Box 3695">
          <a:extLst>
            <a:ext uri="{FF2B5EF4-FFF2-40B4-BE49-F238E27FC236}">
              <a16:creationId xmlns:a16="http://schemas.microsoft.com/office/drawing/2014/main" id="{00000000-0008-0000-0000-00006F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0" name="Text Box 3696">
          <a:extLst>
            <a:ext uri="{FF2B5EF4-FFF2-40B4-BE49-F238E27FC236}">
              <a16:creationId xmlns:a16="http://schemas.microsoft.com/office/drawing/2014/main" id="{00000000-0008-0000-0000-000070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1" name="Text Box 3697">
          <a:extLst>
            <a:ext uri="{FF2B5EF4-FFF2-40B4-BE49-F238E27FC236}">
              <a16:creationId xmlns:a16="http://schemas.microsoft.com/office/drawing/2014/main" id="{00000000-0008-0000-0000-000071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3" name="Text Box 3699">
          <a:extLst>
            <a:ext uri="{FF2B5EF4-FFF2-40B4-BE49-F238E27FC236}">
              <a16:creationId xmlns:a16="http://schemas.microsoft.com/office/drawing/2014/main" id="{00000000-0008-0000-0000-000073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84" name="Rectangle 3700">
          <a:extLst>
            <a:ext uri="{FF2B5EF4-FFF2-40B4-BE49-F238E27FC236}">
              <a16:creationId xmlns:a16="http://schemas.microsoft.com/office/drawing/2014/main" id="{00000000-0008-0000-0000-000074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85" name="Text Box 3701">
          <a:extLst>
            <a:ext uri="{FF2B5EF4-FFF2-40B4-BE49-F238E27FC236}">
              <a16:creationId xmlns:a16="http://schemas.microsoft.com/office/drawing/2014/main" id="{00000000-0008-0000-0000-000075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6" name="Text Box 3702">
          <a:extLst>
            <a:ext uri="{FF2B5EF4-FFF2-40B4-BE49-F238E27FC236}">
              <a16:creationId xmlns:a16="http://schemas.microsoft.com/office/drawing/2014/main" id="{00000000-0008-0000-0000-000076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8" name="Text Box 3704">
          <a:extLst>
            <a:ext uri="{FF2B5EF4-FFF2-40B4-BE49-F238E27FC236}">
              <a16:creationId xmlns:a16="http://schemas.microsoft.com/office/drawing/2014/main" id="{00000000-0008-0000-0000-000078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89" name="Rectangle 3705">
          <a:extLst>
            <a:ext uri="{FF2B5EF4-FFF2-40B4-BE49-F238E27FC236}">
              <a16:creationId xmlns:a16="http://schemas.microsoft.com/office/drawing/2014/main" id="{00000000-0008-0000-0000-000079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90" name="Text Box 3706">
          <a:extLst>
            <a:ext uri="{FF2B5EF4-FFF2-40B4-BE49-F238E27FC236}">
              <a16:creationId xmlns:a16="http://schemas.microsoft.com/office/drawing/2014/main" id="{00000000-0008-0000-0000-00007A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91" name="Text Box 3707">
          <a:extLst>
            <a:ext uri="{FF2B5EF4-FFF2-40B4-BE49-F238E27FC236}">
              <a16:creationId xmlns:a16="http://schemas.microsoft.com/office/drawing/2014/main" id="{00000000-0008-0000-0000-00007B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92" name="Text Box 3708">
          <a:extLst>
            <a:ext uri="{FF2B5EF4-FFF2-40B4-BE49-F238E27FC236}">
              <a16:creationId xmlns:a16="http://schemas.microsoft.com/office/drawing/2014/main" id="{00000000-0008-0000-0000-00007C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18</xdr:col>
      <xdr:colOff>171450</xdr:colOff>
      <xdr:row>2</xdr:row>
      <xdr:rowOff>47625</xdr:rowOff>
    </xdr:from>
    <xdr:to>
      <xdr:col>19</xdr:col>
      <xdr:colOff>371475</xdr:colOff>
      <xdr:row>2</xdr:row>
      <xdr:rowOff>257175</xdr:rowOff>
    </xdr:to>
    <xdr:sp macro="" textlink="">
      <xdr:nvSpPr>
        <xdr:cNvPr id="20119" name="AutoShape 3735">
          <a:hlinkClick xmlns:r="http://schemas.openxmlformats.org/officeDocument/2006/relationships" r:id="rId2"/>
          <a:extLst>
            <a:ext uri="{FF2B5EF4-FFF2-40B4-BE49-F238E27FC236}">
              <a16:creationId xmlns:a16="http://schemas.microsoft.com/office/drawing/2014/main" id="{00000000-0008-0000-0000-0000974E0000}"/>
            </a:ext>
          </a:extLst>
        </xdr:cNvPr>
        <xdr:cNvSpPr>
          <a:spLocks noChangeArrowheads="1"/>
        </xdr:cNvSpPr>
      </xdr:nvSpPr>
      <xdr:spPr bwMode="auto">
        <a:xfrm>
          <a:off x="8305800" y="600075"/>
          <a:ext cx="666750" cy="209550"/>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r>
            <a:rPr lang="it-IT" sz="900" b="1" i="0" u="none" baseline="0">
              <a:solidFill>
                <a:srgbClr val="000000"/>
              </a:solidFill>
              <a:latin typeface="Arial"/>
              <a:cs typeface="Arial"/>
            </a:rPr>
            <a:t>INS</a:t>
          </a:r>
          <a:endParaRPr lang="it-IT"/>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85725</xdr:colOff>
          <xdr:row>10</xdr:row>
          <xdr:rowOff>533400</xdr:rowOff>
        </xdr:from>
        <xdr:to>
          <xdr:col>1</xdr:col>
          <xdr:colOff>323850</xdr:colOff>
          <xdr:row>11</xdr:row>
          <xdr:rowOff>85725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533400</xdr:rowOff>
        </xdr:from>
        <xdr:to>
          <xdr:col>4</xdr:col>
          <xdr:colOff>323850</xdr:colOff>
          <xdr:row>11</xdr:row>
          <xdr:rowOff>85725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533400</xdr:rowOff>
        </xdr:from>
        <xdr:to>
          <xdr:col>7</xdr:col>
          <xdr:colOff>333375</xdr:colOff>
          <xdr:row>11</xdr:row>
          <xdr:rowOff>85725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xdr:row>
          <xdr:rowOff>533400</xdr:rowOff>
        </xdr:from>
        <xdr:to>
          <xdr:col>10</xdr:col>
          <xdr:colOff>323850</xdr:colOff>
          <xdr:row>11</xdr:row>
          <xdr:rowOff>85725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10</xdr:row>
          <xdr:rowOff>533400</xdr:rowOff>
        </xdr:from>
        <xdr:to>
          <xdr:col>13</xdr:col>
          <xdr:colOff>323850</xdr:colOff>
          <xdr:row>11</xdr:row>
          <xdr:rowOff>85725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xdr:row>
          <xdr:rowOff>533400</xdr:rowOff>
        </xdr:from>
        <xdr:to>
          <xdr:col>16</xdr:col>
          <xdr:colOff>304800</xdr:colOff>
          <xdr:row>11</xdr:row>
          <xdr:rowOff>85725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10</xdr:row>
          <xdr:rowOff>533400</xdr:rowOff>
        </xdr:from>
        <xdr:to>
          <xdr:col>19</xdr:col>
          <xdr:colOff>323850</xdr:colOff>
          <xdr:row>11</xdr:row>
          <xdr:rowOff>85725</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10</xdr:row>
          <xdr:rowOff>533400</xdr:rowOff>
        </xdr:from>
        <xdr:to>
          <xdr:col>22</xdr:col>
          <xdr:colOff>323850</xdr:colOff>
          <xdr:row>11</xdr:row>
          <xdr:rowOff>85725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10</xdr:row>
          <xdr:rowOff>533400</xdr:rowOff>
        </xdr:from>
        <xdr:to>
          <xdr:col>25</xdr:col>
          <xdr:colOff>314325</xdr:colOff>
          <xdr:row>11</xdr:row>
          <xdr:rowOff>85725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533400</xdr:rowOff>
        </xdr:from>
        <xdr:to>
          <xdr:col>1</xdr:col>
          <xdr:colOff>323850</xdr:colOff>
          <xdr:row>14</xdr:row>
          <xdr:rowOff>95250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533400</xdr:rowOff>
        </xdr:from>
        <xdr:to>
          <xdr:col>4</xdr:col>
          <xdr:colOff>323850</xdr:colOff>
          <xdr:row>14</xdr:row>
          <xdr:rowOff>95250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xdr:row>
          <xdr:rowOff>533400</xdr:rowOff>
        </xdr:from>
        <xdr:to>
          <xdr:col>7</xdr:col>
          <xdr:colOff>333375</xdr:colOff>
          <xdr:row>14</xdr:row>
          <xdr:rowOff>95250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533400</xdr:rowOff>
        </xdr:from>
        <xdr:to>
          <xdr:col>10</xdr:col>
          <xdr:colOff>323850</xdr:colOff>
          <xdr:row>14</xdr:row>
          <xdr:rowOff>95250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xdr:row>
          <xdr:rowOff>533400</xdr:rowOff>
        </xdr:from>
        <xdr:to>
          <xdr:col>13</xdr:col>
          <xdr:colOff>323850</xdr:colOff>
          <xdr:row>14</xdr:row>
          <xdr:rowOff>95250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533400</xdr:rowOff>
        </xdr:from>
        <xdr:to>
          <xdr:col>16</xdr:col>
          <xdr:colOff>304800</xdr:colOff>
          <xdr:row>14</xdr:row>
          <xdr:rowOff>95250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13</xdr:row>
          <xdr:rowOff>533400</xdr:rowOff>
        </xdr:from>
        <xdr:to>
          <xdr:col>19</xdr:col>
          <xdr:colOff>323850</xdr:colOff>
          <xdr:row>14</xdr:row>
          <xdr:rowOff>95250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xdr:row>
          <xdr:rowOff>533400</xdr:rowOff>
        </xdr:from>
        <xdr:to>
          <xdr:col>22</xdr:col>
          <xdr:colOff>323850</xdr:colOff>
          <xdr:row>14</xdr:row>
          <xdr:rowOff>95250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13</xdr:row>
          <xdr:rowOff>533400</xdr:rowOff>
        </xdr:from>
        <xdr:to>
          <xdr:col>25</xdr:col>
          <xdr:colOff>314325</xdr:colOff>
          <xdr:row>14</xdr:row>
          <xdr:rowOff>95250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504825</xdr:rowOff>
        </xdr:from>
        <xdr:to>
          <xdr:col>1</xdr:col>
          <xdr:colOff>323850</xdr:colOff>
          <xdr:row>20</xdr:row>
          <xdr:rowOff>76200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514350</xdr:rowOff>
        </xdr:from>
        <xdr:to>
          <xdr:col>4</xdr:col>
          <xdr:colOff>323850</xdr:colOff>
          <xdr:row>17</xdr:row>
          <xdr:rowOff>76200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514350</xdr:rowOff>
        </xdr:from>
        <xdr:to>
          <xdr:col>7</xdr:col>
          <xdr:colOff>333375</xdr:colOff>
          <xdr:row>17</xdr:row>
          <xdr:rowOff>76200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514350</xdr:rowOff>
        </xdr:from>
        <xdr:to>
          <xdr:col>10</xdr:col>
          <xdr:colOff>323850</xdr:colOff>
          <xdr:row>17</xdr:row>
          <xdr:rowOff>76200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514350</xdr:rowOff>
        </xdr:from>
        <xdr:to>
          <xdr:col>13</xdr:col>
          <xdr:colOff>323850</xdr:colOff>
          <xdr:row>17</xdr:row>
          <xdr:rowOff>76200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514350</xdr:rowOff>
        </xdr:from>
        <xdr:to>
          <xdr:col>16</xdr:col>
          <xdr:colOff>304800</xdr:colOff>
          <xdr:row>17</xdr:row>
          <xdr:rowOff>76200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xdr:row>
          <xdr:rowOff>514350</xdr:rowOff>
        </xdr:from>
        <xdr:to>
          <xdr:col>19</xdr:col>
          <xdr:colOff>323850</xdr:colOff>
          <xdr:row>17</xdr:row>
          <xdr:rowOff>76200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16</xdr:row>
          <xdr:rowOff>514350</xdr:rowOff>
        </xdr:from>
        <xdr:to>
          <xdr:col>22</xdr:col>
          <xdr:colOff>323850</xdr:colOff>
          <xdr:row>17</xdr:row>
          <xdr:rowOff>76200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16</xdr:row>
          <xdr:rowOff>514350</xdr:rowOff>
        </xdr:from>
        <xdr:to>
          <xdr:col>25</xdr:col>
          <xdr:colOff>314325</xdr:colOff>
          <xdr:row>17</xdr:row>
          <xdr:rowOff>76200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514350</xdr:rowOff>
        </xdr:from>
        <xdr:to>
          <xdr:col>1</xdr:col>
          <xdr:colOff>323850</xdr:colOff>
          <xdr:row>17</xdr:row>
          <xdr:rowOff>76200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504825</xdr:rowOff>
        </xdr:from>
        <xdr:to>
          <xdr:col>4</xdr:col>
          <xdr:colOff>323850</xdr:colOff>
          <xdr:row>20</xdr:row>
          <xdr:rowOff>76200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xdr:row>
          <xdr:rowOff>504825</xdr:rowOff>
        </xdr:from>
        <xdr:to>
          <xdr:col>7</xdr:col>
          <xdr:colOff>333375</xdr:colOff>
          <xdr:row>20</xdr:row>
          <xdr:rowOff>76200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504825</xdr:rowOff>
        </xdr:from>
        <xdr:to>
          <xdr:col>10</xdr:col>
          <xdr:colOff>323850</xdr:colOff>
          <xdr:row>20</xdr:row>
          <xdr:rowOff>76200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19</xdr:row>
          <xdr:rowOff>504825</xdr:rowOff>
        </xdr:from>
        <xdr:to>
          <xdr:col>13</xdr:col>
          <xdr:colOff>323850</xdr:colOff>
          <xdr:row>20</xdr:row>
          <xdr:rowOff>76200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504825</xdr:rowOff>
        </xdr:from>
        <xdr:to>
          <xdr:col>16</xdr:col>
          <xdr:colOff>304800</xdr:colOff>
          <xdr:row>20</xdr:row>
          <xdr:rowOff>76200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19</xdr:row>
          <xdr:rowOff>504825</xdr:rowOff>
        </xdr:from>
        <xdr:to>
          <xdr:col>19</xdr:col>
          <xdr:colOff>323850</xdr:colOff>
          <xdr:row>20</xdr:row>
          <xdr:rowOff>76200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19</xdr:row>
          <xdr:rowOff>504825</xdr:rowOff>
        </xdr:from>
        <xdr:to>
          <xdr:col>22</xdr:col>
          <xdr:colOff>323850</xdr:colOff>
          <xdr:row>20</xdr:row>
          <xdr:rowOff>76200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504825</xdr:rowOff>
        </xdr:from>
        <xdr:to>
          <xdr:col>25</xdr:col>
          <xdr:colOff>314325</xdr:colOff>
          <xdr:row>20</xdr:row>
          <xdr:rowOff>76200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485775</xdr:rowOff>
        </xdr:from>
        <xdr:to>
          <xdr:col>1</xdr:col>
          <xdr:colOff>323850</xdr:colOff>
          <xdr:row>23</xdr:row>
          <xdr:rowOff>57150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485775</xdr:rowOff>
        </xdr:from>
        <xdr:to>
          <xdr:col>4</xdr:col>
          <xdr:colOff>323850</xdr:colOff>
          <xdr:row>23</xdr:row>
          <xdr:rowOff>57150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22</xdr:row>
          <xdr:rowOff>485775</xdr:rowOff>
        </xdr:from>
        <xdr:to>
          <xdr:col>7</xdr:col>
          <xdr:colOff>333375</xdr:colOff>
          <xdr:row>23</xdr:row>
          <xdr:rowOff>57150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485775</xdr:rowOff>
        </xdr:from>
        <xdr:to>
          <xdr:col>10</xdr:col>
          <xdr:colOff>323850</xdr:colOff>
          <xdr:row>23</xdr:row>
          <xdr:rowOff>57150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xdr:row>
          <xdr:rowOff>485775</xdr:rowOff>
        </xdr:from>
        <xdr:to>
          <xdr:col>16</xdr:col>
          <xdr:colOff>304800</xdr:colOff>
          <xdr:row>23</xdr:row>
          <xdr:rowOff>57150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485775</xdr:rowOff>
        </xdr:from>
        <xdr:to>
          <xdr:col>19</xdr:col>
          <xdr:colOff>323850</xdr:colOff>
          <xdr:row>23</xdr:row>
          <xdr:rowOff>57150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22</xdr:row>
          <xdr:rowOff>485775</xdr:rowOff>
        </xdr:from>
        <xdr:to>
          <xdr:col>22</xdr:col>
          <xdr:colOff>323850</xdr:colOff>
          <xdr:row>23</xdr:row>
          <xdr:rowOff>57150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485775</xdr:rowOff>
        </xdr:from>
        <xdr:to>
          <xdr:col>25</xdr:col>
          <xdr:colOff>314325</xdr:colOff>
          <xdr:row>23</xdr:row>
          <xdr:rowOff>57150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485775</xdr:rowOff>
        </xdr:from>
        <xdr:to>
          <xdr:col>13</xdr:col>
          <xdr:colOff>314325</xdr:colOff>
          <xdr:row>23</xdr:row>
          <xdr:rowOff>57150</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25</xdr:row>
          <xdr:rowOff>28575</xdr:rowOff>
        </xdr:from>
        <xdr:to>
          <xdr:col>22</xdr:col>
          <xdr:colOff>342900</xdr:colOff>
          <xdr:row>26</xdr:row>
          <xdr:rowOff>95250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xdr:twoCellAnchor>
    <xdr:from>
      <xdr:col>1</xdr:col>
      <xdr:colOff>23812</xdr:colOff>
      <xdr:row>0</xdr:row>
      <xdr:rowOff>87312</xdr:rowOff>
    </xdr:from>
    <xdr:to>
      <xdr:col>3</xdr:col>
      <xdr:colOff>163951</xdr:colOff>
      <xdr:row>2</xdr:row>
      <xdr:rowOff>107019</xdr:rowOff>
    </xdr:to>
    <xdr:grpSp>
      <xdr:nvGrpSpPr>
        <xdr:cNvPr id="2364" name="Group 1">
          <a:extLst>
            <a:ext uri="{FF2B5EF4-FFF2-40B4-BE49-F238E27FC236}">
              <a16:creationId xmlns:a16="http://schemas.microsoft.com/office/drawing/2014/main" id="{00000000-0008-0000-0000-00003C090000}"/>
            </a:ext>
          </a:extLst>
        </xdr:cNvPr>
        <xdr:cNvGrpSpPr/>
      </xdr:nvGrpSpPr>
      <xdr:grpSpPr bwMode="auto">
        <a:xfrm>
          <a:off x="222250" y="87312"/>
          <a:ext cx="1076764" cy="567395"/>
          <a:chOff x="0" y="0"/>
          <a:chExt cx="1251596" cy="782435"/>
        </a:xfrm>
      </xdr:grpSpPr>
      <xdr:sp macro="" textlink="">
        <xdr:nvSpPr>
          <xdr:cNvPr id="2365" name="Graphic 2">
            <a:extLst>
              <a:ext uri="{FF2B5EF4-FFF2-40B4-BE49-F238E27FC236}">
                <a16:creationId xmlns:a16="http://schemas.microsoft.com/office/drawing/2014/main" id="{00000000-0008-0000-0000-00003D090000}"/>
              </a:ext>
            </a:extLst>
          </xdr:cNvPr>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2366" name="Graphic 3">
            <a:extLst>
              <a:ext uri="{FF2B5EF4-FFF2-40B4-BE49-F238E27FC236}">
                <a16:creationId xmlns:a16="http://schemas.microsoft.com/office/drawing/2014/main" id="{00000000-0008-0000-0000-00003E090000}"/>
              </a:ext>
            </a:extLst>
          </xdr:cNvPr>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xdr:row>
      <xdr:rowOff>0</xdr:rowOff>
    </xdr:from>
    <xdr:to>
      <xdr:col>6</xdr:col>
      <xdr:colOff>0</xdr:colOff>
      <xdr:row>4</xdr:row>
      <xdr:rowOff>0</xdr:rowOff>
    </xdr:to>
    <xdr:sp macro="" textlink="">
      <xdr:nvSpPr>
        <xdr:cNvPr id="21507" name="Text Box 3">
          <a:extLst>
            <a:ext uri="{FF2B5EF4-FFF2-40B4-BE49-F238E27FC236}">
              <a16:creationId xmlns:a16="http://schemas.microsoft.com/office/drawing/2014/main" id="{00000000-0008-0000-0100-000003540000}"/>
            </a:ext>
          </a:extLst>
        </xdr:cNvPr>
        <xdr:cNvSpPr txBox="1">
          <a:spLocks noChangeArrowheads="1"/>
        </xdr:cNvSpPr>
      </xdr:nvSpPr>
      <xdr:spPr bwMode="auto">
        <a:xfrm>
          <a:off x="7515225" y="1238250"/>
          <a:ext cx="0" cy="0"/>
        </a:xfrm>
        <a:prstGeom prst="rect">
          <a:avLst/>
        </a:prstGeom>
        <a:solidFill>
          <a:srgbClr val="FFFFFF"/>
        </a:solidFill>
        <a:ln w="9525">
          <a:solidFill>
            <a:srgbClr val="000000"/>
          </a:solidFill>
          <a:miter lim="800000"/>
        </a:ln>
      </xdr:spPr>
      <xdr:txBody>
        <a:bodyPr vertOverflow="clip" wrap="square" lIns="27432" tIns="22860" rIns="0" bIns="0" anchor="t" upright="1"/>
        <a:lstStyle/>
        <a:p>
          <a:pPr algn="l" rtl="0">
            <a:defRPr sz="1000"/>
          </a:pPr>
          <a:r>
            <a:rPr lang="it-IT" sz="1000" b="0" i="0" u="none" baseline="0">
              <a:solidFill>
                <a:srgbClr val="000000"/>
              </a:solidFill>
              <a:latin typeface="Arial"/>
              <a:cs typeface="Arial"/>
            </a:rPr>
            <a:t>      Severity: 1 - Director Support</a:t>
          </a:r>
        </a:p>
        <a:p>
          <a:pPr algn="l" rtl="0">
            <a:defRPr sz="1000"/>
          </a:pPr>
          <a:r>
            <a:rPr lang="it-IT" sz="1000" b="0" i="0" u="none" baseline="0">
              <a:solidFill>
                <a:srgbClr val="000000"/>
              </a:solidFill>
              <a:latin typeface="Arial"/>
              <a:cs typeface="Arial"/>
            </a:rPr>
            <a:t>                2 - Manager/Supervisor Support</a:t>
          </a:r>
        </a:p>
        <a:p>
          <a:pPr algn="l" rtl="0">
            <a:defRPr sz="1000"/>
          </a:pPr>
          <a:r>
            <a:rPr lang="it-IT" sz="1000" b="0" i="0" u="none" baseline="0">
              <a:solidFill>
                <a:srgbClr val="000000"/>
              </a:solidFill>
              <a:latin typeface="Arial"/>
              <a:cs typeface="Arial"/>
            </a:rPr>
            <a:t>                3 - SQE Support</a:t>
          </a:r>
        </a:p>
        <a:p>
          <a:pPr algn="l" rtl="0"/>
          <a:endParaRPr lang="it-IT"/>
        </a:p>
      </xdr:txBody>
    </xdr:sp>
    <xdr:clientData/>
  </xdr:twoCellAnchor>
  <xdr:twoCellAnchor>
    <xdr:from>
      <xdr:col>1</xdr:col>
      <xdr:colOff>1038225</xdr:colOff>
      <xdr:row>0</xdr:row>
      <xdr:rowOff>85725</xdr:rowOff>
    </xdr:from>
    <xdr:to>
      <xdr:col>2</xdr:col>
      <xdr:colOff>323850</xdr:colOff>
      <xdr:row>0</xdr:row>
      <xdr:rowOff>295275</xdr:rowOff>
    </xdr:to>
    <xdr:sp macro="" textlink="">
      <xdr:nvSpPr>
        <xdr:cNvPr id="21508" name="AutoShape 4">
          <a:hlinkClick xmlns:r="http://schemas.openxmlformats.org/officeDocument/2006/relationships" r:id="rId1"/>
          <a:extLst>
            <a:ext uri="{FF2B5EF4-FFF2-40B4-BE49-F238E27FC236}">
              <a16:creationId xmlns:a16="http://schemas.microsoft.com/office/drawing/2014/main" id="{00000000-0008-0000-0100-000004540000}"/>
            </a:ext>
          </a:extLst>
        </xdr:cNvPr>
        <xdr:cNvSpPr>
          <a:spLocks noChangeArrowheads="1"/>
        </xdr:cNvSpPr>
      </xdr:nvSpPr>
      <xdr:spPr bwMode="auto">
        <a:xfrm>
          <a:off x="1419225" y="85725"/>
          <a:ext cx="819150" cy="209550"/>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r>
            <a:rPr lang="it-IT" sz="900" b="1" i="0" u="none" baseline="0">
              <a:solidFill>
                <a:srgbClr val="000000"/>
              </a:solidFill>
              <a:latin typeface="Arial"/>
              <a:cs typeface="Arial"/>
            </a:rPr>
            <a:t>BACK</a:t>
          </a:r>
          <a:endParaRPr lang="it-IT"/>
        </a:p>
      </xdr:txBody>
    </xdr:sp>
    <xdr:clientData fPrintsWithSheet="0"/>
  </xdr:twoCellAnchor>
  <xdr:twoCellAnchor>
    <xdr:from>
      <xdr:col>0</xdr:col>
      <xdr:colOff>276226</xdr:colOff>
      <xdr:row>0</xdr:row>
      <xdr:rowOff>0</xdr:rowOff>
    </xdr:from>
    <xdr:to>
      <xdr:col>1</xdr:col>
      <xdr:colOff>523876</xdr:colOff>
      <xdr:row>1</xdr:row>
      <xdr:rowOff>0</xdr:rowOff>
    </xdr:to>
    <xdr:grpSp>
      <xdr:nvGrpSpPr>
        <xdr:cNvPr id="5" name="Group 1">
          <a:extLst>
            <a:ext uri="{FF2B5EF4-FFF2-40B4-BE49-F238E27FC236}">
              <a16:creationId xmlns:a16="http://schemas.microsoft.com/office/drawing/2014/main" id="{00000000-0008-0000-0100-000005000000}"/>
            </a:ext>
          </a:extLst>
        </xdr:cNvPr>
        <xdr:cNvGrpSpPr/>
      </xdr:nvGrpSpPr>
      <xdr:grpSpPr bwMode="auto">
        <a:xfrm>
          <a:off x="276226" y="0"/>
          <a:ext cx="628650" cy="485775"/>
          <a:chOff x="0" y="0"/>
          <a:chExt cx="1251596" cy="782435"/>
        </a:xfrm>
      </xdr:grpSpPr>
      <xdr:sp macro="" textlink="">
        <xdr:nvSpPr>
          <xdr:cNvPr id="6" name="Graphic 2">
            <a:extLst>
              <a:ext uri="{FF2B5EF4-FFF2-40B4-BE49-F238E27FC236}">
                <a16:creationId xmlns:a16="http://schemas.microsoft.com/office/drawing/2014/main" id="{00000000-0008-0000-0100-000006000000}"/>
              </a:ext>
            </a:extLst>
          </xdr:cNvPr>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7" name="Graphic 3">
            <a:extLst>
              <a:ext uri="{FF2B5EF4-FFF2-40B4-BE49-F238E27FC236}">
                <a16:creationId xmlns:a16="http://schemas.microsoft.com/office/drawing/2014/main" id="{00000000-0008-0000-0100-000007000000}"/>
              </a:ext>
            </a:extLst>
          </xdr:cNvPr>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9782175" y="1238250"/>
          <a:ext cx="0" cy="0"/>
        </a:xfrm>
        <a:prstGeom prst="rect">
          <a:avLst/>
        </a:prstGeom>
        <a:solidFill>
          <a:srgbClr val="FFFFFF"/>
        </a:solidFill>
        <a:ln w="9525">
          <a:solidFill>
            <a:srgbClr val="000000"/>
          </a:solidFill>
          <a:miter lim="800000"/>
        </a:ln>
      </xdr:spPr>
      <xdr:txBody>
        <a:bodyPr vertOverflow="clip" wrap="square" lIns="27432" tIns="22860" rIns="0" bIns="0" anchor="t" upright="1"/>
        <a:lstStyle/>
        <a:p>
          <a:pPr algn="l" rtl="0">
            <a:defRPr sz="1000"/>
          </a:pPr>
          <a:r>
            <a:rPr lang="it-IT" sz="1000" b="0" i="0" u="none" baseline="0">
              <a:solidFill>
                <a:srgbClr val="000000"/>
              </a:solidFill>
              <a:latin typeface="Arial"/>
              <a:cs typeface="Arial"/>
            </a:rPr>
            <a:t>      Severity: 1 - Director Support</a:t>
          </a:r>
        </a:p>
        <a:p>
          <a:pPr algn="l" rtl="0">
            <a:defRPr sz="1000"/>
          </a:pPr>
          <a:r>
            <a:rPr lang="it-IT" sz="1000" b="0" i="0" u="none" baseline="0">
              <a:solidFill>
                <a:srgbClr val="000000"/>
              </a:solidFill>
              <a:latin typeface="Arial"/>
              <a:cs typeface="Arial"/>
            </a:rPr>
            <a:t>                2 - Manager/Supervisor Support</a:t>
          </a:r>
        </a:p>
        <a:p>
          <a:pPr algn="l" rtl="0">
            <a:defRPr sz="1000"/>
          </a:pPr>
          <a:r>
            <a:rPr lang="it-IT" sz="1000" b="0" i="0" u="none" baseline="0">
              <a:solidFill>
                <a:srgbClr val="000000"/>
              </a:solidFill>
              <a:latin typeface="Arial"/>
              <a:cs typeface="Arial"/>
            </a:rPr>
            <a:t>                3 - SQE Support</a:t>
          </a:r>
        </a:p>
        <a:p>
          <a:pPr algn="l" rtl="0"/>
          <a:endParaRPr lang="it-IT"/>
        </a:p>
      </xdr:txBody>
    </xdr:sp>
    <xdr:clientData/>
  </xdr:twoCellAnchor>
  <xdr:twoCellAnchor>
    <xdr:from>
      <xdr:col>1</xdr:col>
      <xdr:colOff>1028700</xdr:colOff>
      <xdr:row>0</xdr:row>
      <xdr:rowOff>104775</xdr:rowOff>
    </xdr:from>
    <xdr:to>
      <xdr:col>2</xdr:col>
      <xdr:colOff>428625</xdr:colOff>
      <xdr:row>0</xdr:row>
      <xdr:rowOff>314325</xdr:rowOff>
    </xdr:to>
    <xdr:sp macro="" textlink="">
      <xdr:nvSpPr>
        <xdr:cNvPr id="3082" name="AutoShape 10">
          <a:hlinkClick xmlns:r="http://schemas.openxmlformats.org/officeDocument/2006/relationships" r:id="rId1"/>
          <a:extLst>
            <a:ext uri="{FF2B5EF4-FFF2-40B4-BE49-F238E27FC236}">
              <a16:creationId xmlns:a16="http://schemas.microsoft.com/office/drawing/2014/main" id="{00000000-0008-0000-0200-00000A0C0000}"/>
            </a:ext>
          </a:extLst>
        </xdr:cNvPr>
        <xdr:cNvSpPr>
          <a:spLocks noChangeArrowheads="1"/>
        </xdr:cNvSpPr>
      </xdr:nvSpPr>
      <xdr:spPr bwMode="auto">
        <a:xfrm>
          <a:off x="2038350" y="104775"/>
          <a:ext cx="1047750" cy="209550"/>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r>
            <a:rPr lang="it-IT" sz="900" b="1" i="0" u="none" baseline="0">
              <a:solidFill>
                <a:srgbClr val="000000"/>
              </a:solidFill>
              <a:latin typeface="Arial"/>
              <a:cs typeface="Arial"/>
            </a:rPr>
            <a:t>BACK</a:t>
          </a:r>
          <a:endParaRPr lang="it-IT"/>
        </a:p>
      </xdr:txBody>
    </xdr:sp>
    <xdr:clientData fPrintsWithSheet="0"/>
  </xdr:twoCellAnchor>
  <xdr:twoCellAnchor>
    <xdr:from>
      <xdr:col>0</xdr:col>
      <xdr:colOff>416719</xdr:colOff>
      <xdr:row>0</xdr:row>
      <xdr:rowOff>47625</xdr:rowOff>
    </xdr:from>
    <xdr:to>
      <xdr:col>1</xdr:col>
      <xdr:colOff>107157</xdr:colOff>
      <xdr:row>0</xdr:row>
      <xdr:rowOff>571500</xdr:rowOff>
    </xdr:to>
    <xdr:grpSp>
      <xdr:nvGrpSpPr>
        <xdr:cNvPr id="5" name="Group 1">
          <a:extLst>
            <a:ext uri="{FF2B5EF4-FFF2-40B4-BE49-F238E27FC236}">
              <a16:creationId xmlns:a16="http://schemas.microsoft.com/office/drawing/2014/main" id="{00000000-0008-0000-0200-000005000000}"/>
            </a:ext>
          </a:extLst>
        </xdr:cNvPr>
        <xdr:cNvGrpSpPr/>
      </xdr:nvGrpSpPr>
      <xdr:grpSpPr bwMode="auto">
        <a:xfrm>
          <a:off x="416719" y="47625"/>
          <a:ext cx="702469" cy="523875"/>
          <a:chOff x="0" y="0"/>
          <a:chExt cx="1251596" cy="782435"/>
        </a:xfrm>
      </xdr:grpSpPr>
      <xdr:sp macro="" textlink="">
        <xdr:nvSpPr>
          <xdr:cNvPr id="6" name="Graphic 2">
            <a:extLst>
              <a:ext uri="{FF2B5EF4-FFF2-40B4-BE49-F238E27FC236}">
                <a16:creationId xmlns:a16="http://schemas.microsoft.com/office/drawing/2014/main" id="{00000000-0008-0000-0200-000006000000}"/>
              </a:ext>
            </a:extLst>
          </xdr:cNvPr>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7" name="Graphic 3">
            <a:extLst>
              <a:ext uri="{FF2B5EF4-FFF2-40B4-BE49-F238E27FC236}">
                <a16:creationId xmlns:a16="http://schemas.microsoft.com/office/drawing/2014/main" id="{00000000-0008-0000-0200-000007000000}"/>
              </a:ext>
            </a:extLst>
          </xdr:cNvPr>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647700</xdr:colOff>
      <xdr:row>3</xdr:row>
      <xdr:rowOff>0</xdr:rowOff>
    </xdr:to>
    <xdr:sp macro="" textlink="">
      <xdr:nvSpPr>
        <xdr:cNvPr id="7169" name="AutoShape 1">
          <a:hlinkClick xmlns:r="http://schemas.openxmlformats.org/officeDocument/2006/relationships" r:id="rId1"/>
          <a:extLst>
            <a:ext uri="{FF2B5EF4-FFF2-40B4-BE49-F238E27FC236}">
              <a16:creationId xmlns:a16="http://schemas.microsoft.com/office/drawing/2014/main" id="{00000000-0008-0000-0300-0000011C0000}"/>
            </a:ext>
          </a:extLst>
        </xdr:cNvPr>
        <xdr:cNvSpPr>
          <a:spLocks noChangeArrowheads="1"/>
        </xdr:cNvSpPr>
      </xdr:nvSpPr>
      <xdr:spPr bwMode="auto">
        <a:xfrm>
          <a:off x="0" y="885825"/>
          <a:ext cx="647700" cy="276225"/>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r>
            <a:rPr lang="it-IT" sz="900" b="1" i="0" u="none" baseline="0">
              <a:solidFill>
                <a:srgbClr val="000000"/>
              </a:solidFill>
              <a:latin typeface="Arial"/>
              <a:cs typeface="Arial"/>
            </a:rPr>
            <a:t>back</a:t>
          </a:r>
          <a:endParaRPr lang="it-IT"/>
        </a:p>
      </xdr:txBody>
    </xdr:sp>
    <xdr:clientData/>
  </xdr:twoCellAnchor>
  <xdr:twoCellAnchor>
    <xdr:from>
      <xdr:col>0</xdr:col>
      <xdr:colOff>195602</xdr:colOff>
      <xdr:row>0</xdr:row>
      <xdr:rowOff>68037</xdr:rowOff>
    </xdr:from>
    <xdr:to>
      <xdr:col>1</xdr:col>
      <xdr:colOff>246629</xdr:colOff>
      <xdr:row>0</xdr:row>
      <xdr:rowOff>476251</xdr:rowOff>
    </xdr:to>
    <xdr:grpSp>
      <xdr:nvGrpSpPr>
        <xdr:cNvPr id="4" name="Group 1">
          <a:extLst>
            <a:ext uri="{FF2B5EF4-FFF2-40B4-BE49-F238E27FC236}">
              <a16:creationId xmlns:a16="http://schemas.microsoft.com/office/drawing/2014/main" id="{00000000-0008-0000-0300-000004000000}"/>
            </a:ext>
          </a:extLst>
        </xdr:cNvPr>
        <xdr:cNvGrpSpPr/>
      </xdr:nvGrpSpPr>
      <xdr:grpSpPr bwMode="auto">
        <a:xfrm>
          <a:off x="195602" y="68037"/>
          <a:ext cx="697366" cy="408214"/>
          <a:chOff x="0" y="0"/>
          <a:chExt cx="1251596" cy="782435"/>
        </a:xfrm>
      </xdr:grpSpPr>
      <xdr:sp macro="" textlink="">
        <xdr:nvSpPr>
          <xdr:cNvPr id="5" name="Graphic 2">
            <a:extLst>
              <a:ext uri="{FF2B5EF4-FFF2-40B4-BE49-F238E27FC236}">
                <a16:creationId xmlns:a16="http://schemas.microsoft.com/office/drawing/2014/main" id="{00000000-0008-0000-0300-000005000000}"/>
              </a:ext>
            </a:extLst>
          </xdr:cNvPr>
          <xdr:cNvSpPr>
            <a:spLocks/>
          </xdr:cNvSpPr>
        </xdr:nvSpPr>
        <xdr:spPr bwMode="auto">
          <a:xfrm>
            <a:off x="11" y="640195"/>
            <a:ext cx="1251585" cy="142240"/>
          </a:xfrm>
          <a:custGeom>
            <a:avLst/>
            <a:gdLst>
              <a:gd name="T0" fmla="*/ 1251559 w 1251585"/>
              <a:gd name="T1" fmla="*/ 0 h 142240"/>
              <a:gd name="T2" fmla="*/ 0 w 1251585"/>
              <a:gd name="T3" fmla="*/ 0 h 142240"/>
              <a:gd name="T4" fmla="*/ 0 w 1251585"/>
              <a:gd name="T5" fmla="*/ 141693 h 142240"/>
              <a:gd name="T6" fmla="*/ 1251559 w 1251585"/>
              <a:gd name="T7" fmla="*/ 141693 h 142240"/>
              <a:gd name="T8" fmla="*/ 1251559 w 1251585"/>
              <a:gd name="T9" fmla="*/ 0 h 14224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51585" h="142240">
                <a:moveTo>
                  <a:pt x="1251559" y="0"/>
                </a:moveTo>
                <a:lnTo>
                  <a:pt x="0" y="0"/>
                </a:lnTo>
                <a:lnTo>
                  <a:pt x="0" y="141693"/>
                </a:lnTo>
                <a:lnTo>
                  <a:pt x="1251559" y="141693"/>
                </a:lnTo>
                <a:lnTo>
                  <a:pt x="1251559" y="0"/>
                </a:lnTo>
                <a:close/>
              </a:path>
            </a:pathLst>
          </a:custGeom>
          <a:solidFill>
            <a:srgbClr val="ED1847"/>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sp macro="" textlink="">
        <xdr:nvSpPr>
          <xdr:cNvPr id="6" name="Graphic 3">
            <a:extLst>
              <a:ext uri="{FF2B5EF4-FFF2-40B4-BE49-F238E27FC236}">
                <a16:creationId xmlns:a16="http://schemas.microsoft.com/office/drawing/2014/main" id="{00000000-0008-0000-0300-000006000000}"/>
              </a:ext>
            </a:extLst>
          </xdr:cNvPr>
          <xdr:cNvSpPr>
            <a:spLocks/>
          </xdr:cNvSpPr>
        </xdr:nvSpPr>
        <xdr:spPr bwMode="auto">
          <a:xfrm>
            <a:off x="0" y="0"/>
            <a:ext cx="1177912" cy="528000"/>
          </a:xfrm>
          <a:custGeom>
            <a:avLst/>
            <a:gdLst>
              <a:gd name="T0" fmla="*/ 188632 w 1256665"/>
              <a:gd name="T1" fmla="*/ 289545 h 600075"/>
              <a:gd name="T2" fmla="*/ 162848 w 1256665"/>
              <a:gd name="T3" fmla="*/ 449632 h 600075"/>
              <a:gd name="T4" fmla="*/ 49008 w 1256665"/>
              <a:gd name="T5" fmla="*/ 322733 h 600075"/>
              <a:gd name="T6" fmla="*/ 156383 w 1256665"/>
              <a:gd name="T7" fmla="*/ 329785 h 600075"/>
              <a:gd name="T8" fmla="*/ 139837 w 1256665"/>
              <a:gd name="T9" fmla="*/ 270112 h 600075"/>
              <a:gd name="T10" fmla="*/ 0 w 1256665"/>
              <a:gd name="T11" fmla="*/ 188024 h 600075"/>
              <a:gd name="T12" fmla="*/ 115660 w 1256665"/>
              <a:gd name="T13" fmla="*/ 526312 h 600075"/>
              <a:gd name="T14" fmla="*/ 489057 w 1256665"/>
              <a:gd name="T15" fmla="*/ 384082 h 600075"/>
              <a:gd name="T16" fmla="*/ 440047 w 1256665"/>
              <a:gd name="T17" fmla="*/ 381601 h 600075"/>
              <a:gd name="T18" fmla="*/ 432488 w 1256665"/>
              <a:gd name="T19" fmla="*/ 334578 h 600075"/>
              <a:gd name="T20" fmla="*/ 311637 w 1256665"/>
              <a:gd name="T21" fmla="*/ 288092 h 600075"/>
              <a:gd name="T22" fmla="*/ 309150 w 1256665"/>
              <a:gd name="T23" fmla="*/ 510992 h 600075"/>
              <a:gd name="T24" fmla="*/ 480104 w 1256665"/>
              <a:gd name="T25" fmla="*/ 517652 h 600075"/>
              <a:gd name="T26" fmla="*/ 377324 w 1256665"/>
              <a:gd name="T27" fmla="*/ 486084 h 600075"/>
              <a:gd name="T28" fmla="*/ 688783 w 1256665"/>
              <a:gd name="T29" fmla="*/ 269308 h 600075"/>
              <a:gd name="T30" fmla="*/ 547553 w 1256665"/>
              <a:gd name="T31" fmla="*/ 274749 h 600075"/>
              <a:gd name="T32" fmla="*/ 688783 w 1256665"/>
              <a:gd name="T33" fmla="*/ 315805 h 600075"/>
              <a:gd name="T34" fmla="*/ 841097 w 1256665"/>
              <a:gd name="T35" fmla="*/ 485983 h 600075"/>
              <a:gd name="T36" fmla="*/ 774958 w 1256665"/>
              <a:gd name="T37" fmla="*/ 345496 h 600075"/>
              <a:gd name="T38" fmla="*/ 902748 w 1256665"/>
              <a:gd name="T39" fmla="*/ 314822 h 600075"/>
              <a:gd name="T40" fmla="*/ 755530 w 1256665"/>
              <a:gd name="T41" fmla="*/ 288372 h 600075"/>
              <a:gd name="T42" fmla="*/ 742673 w 1256665"/>
              <a:gd name="T43" fmla="*/ 497124 h 600075"/>
              <a:gd name="T44" fmla="*/ 904855 w 1256665"/>
              <a:gd name="T45" fmla="*/ 519138 h 600075"/>
              <a:gd name="T46" fmla="*/ 991279 w 1256665"/>
              <a:gd name="T47" fmla="*/ 147705 h 600075"/>
              <a:gd name="T48" fmla="*/ 1015302 w 1256665"/>
              <a:gd name="T49" fmla="*/ 91777 h 600075"/>
              <a:gd name="T50" fmla="*/ 1061060 w 1256665"/>
              <a:gd name="T51" fmla="*/ 105164 h 600075"/>
              <a:gd name="T52" fmla="*/ 1075953 w 1256665"/>
              <a:gd name="T53" fmla="*/ 91173 h 600075"/>
              <a:gd name="T54" fmla="*/ 1092345 w 1256665"/>
              <a:gd name="T55" fmla="*/ 80110 h 600075"/>
              <a:gd name="T56" fmla="*/ 1082060 w 1256665"/>
              <a:gd name="T57" fmla="*/ 58365 h 600075"/>
              <a:gd name="T58" fmla="*/ 1054776 w 1256665"/>
              <a:gd name="T59" fmla="*/ 21578 h 600075"/>
              <a:gd name="T60" fmla="*/ 1054037 w 1256665"/>
              <a:gd name="T61" fmla="*/ 4805 h 600075"/>
              <a:gd name="T62" fmla="*/ 769100 w 1256665"/>
              <a:gd name="T63" fmla="*/ 72702 h 600075"/>
              <a:gd name="T64" fmla="*/ 347862 w 1256665"/>
              <a:gd name="T65" fmla="*/ 63695 h 600075"/>
              <a:gd name="T66" fmla="*/ 78186 w 1256665"/>
              <a:gd name="T67" fmla="*/ 154120 h 600075"/>
              <a:gd name="T68" fmla="*/ 105661 w 1256665"/>
              <a:gd name="T69" fmla="*/ 142051 h 600075"/>
              <a:gd name="T70" fmla="*/ 380360 w 1256665"/>
              <a:gd name="T71" fmla="*/ 76468 h 600075"/>
              <a:gd name="T72" fmla="*/ 513162 w 1256665"/>
              <a:gd name="T73" fmla="*/ 89709 h 600075"/>
              <a:gd name="T74" fmla="*/ 403847 w 1256665"/>
              <a:gd name="T75" fmla="*/ 134129 h 600075"/>
              <a:gd name="T76" fmla="*/ 365254 w 1256665"/>
              <a:gd name="T77" fmla="*/ 135815 h 600075"/>
              <a:gd name="T78" fmla="*/ 260783 w 1256665"/>
              <a:gd name="T79" fmla="*/ 193790 h 600075"/>
              <a:gd name="T80" fmla="*/ 322435 w 1256665"/>
              <a:gd name="T81" fmla="*/ 180570 h 600075"/>
              <a:gd name="T82" fmla="*/ 462450 w 1256665"/>
              <a:gd name="T83" fmla="*/ 170725 h 600075"/>
              <a:gd name="T84" fmla="*/ 590206 w 1256665"/>
              <a:gd name="T85" fmla="*/ 134754 h 600075"/>
              <a:gd name="T86" fmla="*/ 681486 w 1256665"/>
              <a:gd name="T87" fmla="*/ 134754 h 600075"/>
              <a:gd name="T88" fmla="*/ 843691 w 1256665"/>
              <a:gd name="T89" fmla="*/ 156891 h 600075"/>
              <a:gd name="T90" fmla="*/ 884808 w 1256665"/>
              <a:gd name="T91" fmla="*/ 168803 h 600075"/>
              <a:gd name="T92" fmla="*/ 1135009 w 1256665"/>
              <a:gd name="T93" fmla="*/ 209189 h 600075"/>
              <a:gd name="T94" fmla="*/ 1164651 w 1256665"/>
              <a:gd name="T95" fmla="*/ 213580 h 600075"/>
              <a:gd name="T96" fmla="*/ 1126890 w 1256665"/>
              <a:gd name="T97" fmla="*/ 415315 h 600075"/>
              <a:gd name="T98" fmla="*/ 1000338 w 1256665"/>
              <a:gd name="T99" fmla="*/ 441207 h 600075"/>
              <a:gd name="T100" fmla="*/ 1074144 w 1256665"/>
              <a:gd name="T101" fmla="*/ 309894 h 600075"/>
              <a:gd name="T102" fmla="*/ 1090881 w 1256665"/>
              <a:gd name="T103" fmla="*/ 271274 h 600075"/>
              <a:gd name="T104" fmla="*/ 947019 w 1256665"/>
              <a:gd name="T105" fmla="*/ 399414 h 600075"/>
              <a:gd name="T106" fmla="*/ 1091094 w 1256665"/>
              <a:gd name="T107" fmla="*/ 525597 h 600075"/>
              <a:gd name="T108" fmla="*/ 1171127 w 1256665"/>
              <a:gd name="T109" fmla="*/ 456560 h 6000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wrap="square"/>
          <a:lstStyle/>
          <a:p>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5361" name="Rectangle 1">
          <a:extLst>
            <a:ext uri="{FF2B5EF4-FFF2-40B4-BE49-F238E27FC236}">
              <a16:creationId xmlns:a16="http://schemas.microsoft.com/office/drawing/2014/main" id="{00000000-0008-0000-0500-0000013C0000}"/>
            </a:ext>
          </a:extLst>
        </xdr:cNvPr>
        <xdr:cNvSpPr>
          <a:spLocks noChangeArrowheads="1"/>
        </xdr:cNvSpPr>
      </xdr:nvSpPr>
      <xdr:spPr bwMode="auto">
        <a:xfrm>
          <a:off x="44862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2" name="Line 2">
          <a:extLst>
            <a:ext uri="{FF2B5EF4-FFF2-40B4-BE49-F238E27FC236}">
              <a16:creationId xmlns:a16="http://schemas.microsoft.com/office/drawing/2014/main" id="{00000000-0008-0000-0500-000002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3" name="Line 3">
          <a:extLst>
            <a:ext uri="{FF2B5EF4-FFF2-40B4-BE49-F238E27FC236}">
              <a16:creationId xmlns:a16="http://schemas.microsoft.com/office/drawing/2014/main" id="{00000000-0008-0000-0500-000003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4" name="Line 4">
          <a:extLst>
            <a:ext uri="{FF2B5EF4-FFF2-40B4-BE49-F238E27FC236}">
              <a16:creationId xmlns:a16="http://schemas.microsoft.com/office/drawing/2014/main" id="{00000000-0008-0000-0500-000004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5" name="AutoShape 5">
          <a:extLst>
            <a:ext uri="{FF2B5EF4-FFF2-40B4-BE49-F238E27FC236}">
              <a16:creationId xmlns:a16="http://schemas.microsoft.com/office/drawing/2014/main" id="{00000000-0008-0000-0500-0000053C0000}"/>
            </a:ext>
          </a:extLst>
        </xdr:cNvPr>
        <xdr:cNvSpPr>
          <a:spLocks noChangeArrowheads="1"/>
        </xdr:cNvSpPr>
      </xdr:nvSpPr>
      <xdr:spPr bwMode="auto">
        <a:xfrm>
          <a:off x="9772650" y="3400425"/>
          <a:ext cx="0" cy="0"/>
        </a:xfrm>
        <a:prstGeom prst="flowChartExtract">
          <a:avLst/>
        </a:prstGeom>
        <a:solidFill>
          <a:srgbClr val="FFFF00"/>
        </a:solidFill>
        <a:ln w="9525">
          <a:solidFill>
            <a:srgbClr val="000000"/>
          </a:solidFill>
          <a:miter lim="800000"/>
        </a:ln>
      </xdr:spPr>
      <xdr:txBody>
        <a:bodyPr vertOverflow="clip" wrap="square" lIns="91440" tIns="45720" rIns="91440" bIns="45720" anchor="t" upright="1"/>
        <a:lstStyle/>
        <a:p>
          <a:pPr algn="l" rtl="0"/>
          <a:r>
            <a:rPr lang="it-IT" sz="1000" b="0" i="0" u="none" baseline="0">
              <a:solidFill>
                <a:srgbClr val="000000"/>
              </a:solidFill>
              <a:latin typeface="Arial"/>
              <a:cs typeface="Arial"/>
            </a:rPr>
            <a:t> </a:t>
          </a:r>
          <a:endParaRPr lang="it-IT"/>
        </a:p>
      </xdr:txBody>
    </xdr:sp>
    <xdr:clientData/>
  </xdr:twoCellAnchor>
  <xdr:twoCellAnchor>
    <xdr:from>
      <xdr:col>7</xdr:col>
      <xdr:colOff>0</xdr:colOff>
      <xdr:row>21</xdr:row>
      <xdr:rowOff>0</xdr:rowOff>
    </xdr:from>
    <xdr:to>
      <xdr:col>7</xdr:col>
      <xdr:colOff>0</xdr:colOff>
      <xdr:row>21</xdr:row>
      <xdr:rowOff>0</xdr:rowOff>
    </xdr:to>
    <xdr:sp macro="" textlink="">
      <xdr:nvSpPr>
        <xdr:cNvPr id="15366" name="AutoShape 6">
          <a:extLst>
            <a:ext uri="{FF2B5EF4-FFF2-40B4-BE49-F238E27FC236}">
              <a16:creationId xmlns:a16="http://schemas.microsoft.com/office/drawing/2014/main" id="{00000000-0008-0000-0500-0000063C0000}"/>
            </a:ext>
          </a:extLst>
        </xdr:cNvPr>
        <xdr:cNvSpPr>
          <a:spLocks noChangeArrowheads="1"/>
        </xdr:cNvSpPr>
      </xdr:nvSpPr>
      <xdr:spPr bwMode="auto">
        <a:xfrm>
          <a:off x="9772650" y="3400425"/>
          <a:ext cx="0" cy="0"/>
        </a:xfrm>
        <a:prstGeom prst="flowChartExtract">
          <a:avLst/>
        </a:prstGeom>
        <a:solidFill>
          <a:srgbClr val="FFFF00"/>
        </a:solidFill>
        <a:ln w="9525">
          <a:solidFill>
            <a:srgbClr val="000000"/>
          </a:solidFill>
          <a:miter lim="800000"/>
        </a:ln>
      </xdr:spPr>
      <xdr:txBody>
        <a:bodyPr vertOverflow="clip" wrap="square" lIns="91440" tIns="45720" rIns="91440" bIns="45720" anchor="t" upright="1"/>
        <a:lstStyle/>
        <a:p>
          <a:pPr algn="l" rtl="0"/>
          <a:r>
            <a:rPr lang="it-IT" sz="1000" b="0" i="0" u="none" baseline="0">
              <a:solidFill>
                <a:srgbClr val="000000"/>
              </a:solidFill>
              <a:latin typeface="Arial"/>
              <a:cs typeface="Arial"/>
            </a:rPr>
            <a:t> </a:t>
          </a:r>
          <a:endParaRPr lang="it-IT"/>
        </a:p>
      </xdr:txBody>
    </xdr:sp>
    <xdr:clientData/>
  </xdr:twoCellAnchor>
  <xdr:twoCellAnchor>
    <xdr:from>
      <xdr:col>7</xdr:col>
      <xdr:colOff>0</xdr:colOff>
      <xdr:row>21</xdr:row>
      <xdr:rowOff>0</xdr:rowOff>
    </xdr:from>
    <xdr:to>
      <xdr:col>7</xdr:col>
      <xdr:colOff>0</xdr:colOff>
      <xdr:row>21</xdr:row>
      <xdr:rowOff>0</xdr:rowOff>
    </xdr:to>
    <xdr:sp macro="" textlink="">
      <xdr:nvSpPr>
        <xdr:cNvPr id="15367" name="Line 7">
          <a:extLst>
            <a:ext uri="{FF2B5EF4-FFF2-40B4-BE49-F238E27FC236}">
              <a16:creationId xmlns:a16="http://schemas.microsoft.com/office/drawing/2014/main" id="{00000000-0008-0000-0500-000007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8" name="Line 8">
          <a:extLst>
            <a:ext uri="{FF2B5EF4-FFF2-40B4-BE49-F238E27FC236}">
              <a16:creationId xmlns:a16="http://schemas.microsoft.com/office/drawing/2014/main" id="{00000000-0008-0000-0500-000008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9" name="Line 9">
          <a:extLst>
            <a:ext uri="{FF2B5EF4-FFF2-40B4-BE49-F238E27FC236}">
              <a16:creationId xmlns:a16="http://schemas.microsoft.com/office/drawing/2014/main" id="{00000000-0008-0000-0500-000009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0" name="Line 10">
          <a:extLst>
            <a:ext uri="{FF2B5EF4-FFF2-40B4-BE49-F238E27FC236}">
              <a16:creationId xmlns:a16="http://schemas.microsoft.com/office/drawing/2014/main" id="{00000000-0008-0000-0500-00000A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1" name="Line 11">
          <a:extLst>
            <a:ext uri="{FF2B5EF4-FFF2-40B4-BE49-F238E27FC236}">
              <a16:creationId xmlns:a16="http://schemas.microsoft.com/office/drawing/2014/main" id="{00000000-0008-0000-0500-00000B3C0000}"/>
            </a:ext>
          </a:extLst>
        </xdr:cNvPr>
        <xdr:cNvSpPr>
          <a:spLocks noChangeShapeType="1"/>
        </xdr:cNvSpPr>
      </xdr:nvSpPr>
      <xdr:spPr bwMode="auto">
        <a:xfrm flipH="1">
          <a:off x="9772650" y="3400425"/>
          <a:ext cx="0" cy="0"/>
        </a:xfrm>
        <a:prstGeom prst="line">
          <a:avLst/>
        </a:prstGeom>
        <a:noFill/>
        <a:ln w="38100">
          <a:solidFill>
            <a:srgbClr val="FF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2" name="Line 12">
          <a:extLst>
            <a:ext uri="{FF2B5EF4-FFF2-40B4-BE49-F238E27FC236}">
              <a16:creationId xmlns:a16="http://schemas.microsoft.com/office/drawing/2014/main" id="{00000000-0008-0000-0500-00000C3C0000}"/>
            </a:ext>
          </a:extLst>
        </xdr:cNvPr>
        <xdr:cNvSpPr>
          <a:spLocks noChangeShapeType="1"/>
        </xdr:cNvSpPr>
      </xdr:nvSpPr>
      <xdr:spPr bwMode="auto">
        <a:xfrm>
          <a:off x="9772650" y="3400425"/>
          <a:ext cx="0" cy="0"/>
        </a:xfrm>
        <a:prstGeom prst="line">
          <a:avLst/>
        </a:prstGeom>
        <a:noFill/>
        <a:ln w="38100">
          <a:solidFill>
            <a:srgbClr val="FF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3" name="Line 13">
          <a:extLst>
            <a:ext uri="{FF2B5EF4-FFF2-40B4-BE49-F238E27FC236}">
              <a16:creationId xmlns:a16="http://schemas.microsoft.com/office/drawing/2014/main" id="{00000000-0008-0000-0500-00000D3C0000}"/>
            </a:ext>
          </a:extLst>
        </xdr:cNvPr>
        <xdr:cNvSpPr>
          <a:spLocks noChangeShapeType="1"/>
        </xdr:cNvSpPr>
      </xdr:nvSpPr>
      <xdr:spPr bwMode="auto">
        <a:xfrm flipH="1">
          <a:off x="9772650" y="3400425"/>
          <a:ext cx="0" cy="0"/>
        </a:xfrm>
        <a:prstGeom prst="line">
          <a:avLst/>
        </a:prstGeom>
        <a:noFill/>
        <a:ln w="38100">
          <a:solidFill>
            <a:srgbClr val="FF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4" name="Line 14">
          <a:extLst>
            <a:ext uri="{FF2B5EF4-FFF2-40B4-BE49-F238E27FC236}">
              <a16:creationId xmlns:a16="http://schemas.microsoft.com/office/drawing/2014/main" id="{00000000-0008-0000-0500-00000E3C0000}"/>
            </a:ext>
          </a:extLst>
        </xdr:cNvPr>
        <xdr:cNvSpPr>
          <a:spLocks noChangeShapeType="1"/>
        </xdr:cNvSpPr>
      </xdr:nvSpPr>
      <xdr:spPr bwMode="auto">
        <a:xfrm>
          <a:off x="9772650" y="3400425"/>
          <a:ext cx="0" cy="0"/>
        </a:xfrm>
        <a:prstGeom prst="line">
          <a:avLst/>
        </a:prstGeom>
        <a:noFill/>
        <a:ln w="38100">
          <a:solidFill>
            <a:srgbClr val="FF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38100</xdr:rowOff>
    </xdr:from>
    <xdr:to>
      <xdr:col>7</xdr:col>
      <xdr:colOff>609600</xdr:colOff>
      <xdr:row>19</xdr:row>
      <xdr:rowOff>228600</xdr:rowOff>
    </xdr:to>
    <xdr:sp macro="" textlink="">
      <xdr:nvSpPr>
        <xdr:cNvPr id="15375" name="Text Box 15">
          <a:extLst>
            <a:ext uri="{FF2B5EF4-FFF2-40B4-BE49-F238E27FC236}">
              <a16:creationId xmlns:a16="http://schemas.microsoft.com/office/drawing/2014/main" id="{00000000-0008-0000-0500-00000F3C0000}"/>
            </a:ext>
          </a:extLst>
        </xdr:cNvPr>
        <xdr:cNvSpPr txBox="1">
          <a:spLocks noChangeArrowheads="1"/>
        </xdr:cNvSpPr>
      </xdr:nvSpPr>
      <xdr:spPr bwMode="auto">
        <a:xfrm>
          <a:off x="9772650" y="3114675"/>
          <a:ext cx="6096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a:p>
      </xdr:txBody>
    </xdr:sp>
    <xdr:clientData/>
  </xdr:twoCellAnchor>
  <xdr:twoCellAnchor>
    <xdr:from>
      <xdr:col>7</xdr:col>
      <xdr:colOff>0</xdr:colOff>
      <xdr:row>19</xdr:row>
      <xdr:rowOff>47625</xdr:rowOff>
    </xdr:from>
    <xdr:to>
      <xdr:col>7</xdr:col>
      <xdr:colOff>0</xdr:colOff>
      <xdr:row>19</xdr:row>
      <xdr:rowOff>533400</xdr:rowOff>
    </xdr:to>
    <xdr:sp macro="" textlink="">
      <xdr:nvSpPr>
        <xdr:cNvPr id="15377" name="AutoShape 17">
          <a:hlinkClick xmlns:r="http://schemas.openxmlformats.org/officeDocument/2006/relationships" r:id="rId1"/>
          <a:extLst>
            <a:ext uri="{FF2B5EF4-FFF2-40B4-BE49-F238E27FC236}">
              <a16:creationId xmlns:a16="http://schemas.microsoft.com/office/drawing/2014/main" id="{00000000-0008-0000-0500-0000113C0000}"/>
            </a:ext>
          </a:extLst>
        </xdr:cNvPr>
        <xdr:cNvSpPr>
          <a:spLocks noChangeArrowheads="1"/>
        </xdr:cNvSpPr>
      </xdr:nvSpPr>
      <xdr:spPr bwMode="auto">
        <a:xfrm>
          <a:off x="9772650" y="3124200"/>
          <a:ext cx="0" cy="114300"/>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it-IT" sz="800" b="1" i="0" u="none" baseline="0">
              <a:solidFill>
                <a:srgbClr val="000000"/>
              </a:solidFill>
              <a:latin typeface="Arial"/>
              <a:cs typeface="Arial"/>
            </a:rPr>
            <a:t>NOTE e</a:t>
          </a:r>
        </a:p>
        <a:p>
          <a:pPr algn="ctr" rtl="0">
            <a:defRPr sz="1000"/>
          </a:pPr>
          <a:r>
            <a:rPr lang="it-IT" sz="800" b="1" i="0" u="none" baseline="0">
              <a:solidFill>
                <a:srgbClr val="000000"/>
              </a:solidFill>
              <a:latin typeface="Arial"/>
              <a:cs typeface="Arial"/>
            </a:rPr>
            <a:t>OSSERVAZIONI</a:t>
          </a:r>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160000"/>
        </a:solidFill>
        <a:ln>
          <a:noFill/>
        </a:ln>
        <a:effectLst>
          <a:outerShdw dist="17961" dir="13500000" algn="ctr" rotWithShape="0">
            <a:srgbClr val="160000">
              <a:gamma/>
              <a:shade val="60000"/>
              <a:invGamma/>
            </a:srgbClr>
          </a:outerShdw>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Lst>
      </a:spPr>
      <a:bodyPr vertOverflow="clip" wrap="square" lIns="18288" tIns="0" rIns="0" bIns="0" upright="1"/>
      <a:lstStyle/>
    </a:spDef>
    <a:lnDef>
      <a:spPr bwMode="auto">
        <a:xfrm>
          <a:off x="0" y="0"/>
          <a:ext cx="1" cy="1"/>
        </a:xfrm>
        <a:custGeom>
          <a:avLst/>
          <a:gdLst/>
          <a:ahLst/>
          <a:cxnLst/>
          <a:rect l="0" t="0" r="0" b="0"/>
          <a:pathLst/>
        </a:custGeom>
        <a:solidFill>
          <a:srgbClr val="160000"/>
        </a:solidFill>
        <a:ln>
          <a:noFill/>
        </a:ln>
        <a:effectLst>
          <a:outerShdw dist="17961" dir="13500000" algn="ctr" rotWithShape="0">
            <a:srgbClr val="160000">
              <a:gamma/>
              <a:shade val="60000"/>
              <a:invGamma/>
            </a:srgbClr>
          </a:outerShdw>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A1:BO32"/>
  <sheetViews>
    <sheetView showGridLines="0" zoomScale="120" zoomScaleNormal="120" workbookViewId="0">
      <selection activeCell="B4" sqref="B4"/>
    </sheetView>
  </sheetViews>
  <sheetFormatPr defaultColWidth="9.140625" defaultRowHeight="12.75"/>
  <cols>
    <col min="1" max="1" width="3" style="2" customWidth="1"/>
    <col min="2" max="28" width="7" style="2" customWidth="1"/>
    <col min="29" max="35" width="6.5703125" style="107" customWidth="1"/>
    <col min="36" max="36" width="4.42578125" style="65" customWidth="1"/>
    <col min="37" max="54" width="4" style="70" customWidth="1"/>
    <col min="55" max="55" width="4" style="65" customWidth="1"/>
    <col min="56" max="56" width="4" style="61" customWidth="1"/>
    <col min="57" max="57" width="4" style="2" customWidth="1"/>
    <col min="58" max="16384" width="9.140625" style="2"/>
  </cols>
  <sheetData>
    <row r="1" spans="1:67" ht="31.7" customHeight="1">
      <c r="E1" s="227" t="s">
        <v>208</v>
      </c>
      <c r="F1" s="227"/>
      <c r="G1" s="227"/>
      <c r="H1" s="227"/>
      <c r="I1" s="227"/>
      <c r="J1" s="227"/>
      <c r="K1" s="227"/>
      <c r="L1" s="227"/>
      <c r="M1" s="227"/>
      <c r="N1" s="227"/>
      <c r="O1" s="227"/>
      <c r="P1" s="228" t="str">
        <f>VLOOKUP(2,Labels!$A$1:$M$99,$C$4)</f>
        <v>SCORE</v>
      </c>
      <c r="Q1" s="229"/>
      <c r="R1" s="230"/>
      <c r="S1" s="251" t="str">
        <f>IF(AK27=0,"",AK27/AL27)</f>
        <v/>
      </c>
      <c r="T1" s="252"/>
      <c r="U1" s="237" t="s">
        <v>18</v>
      </c>
      <c r="V1" s="238"/>
      <c r="W1" s="239" t="str">
        <f>IF(AK27=0,"",IF(AND(AT27/AU27&gt;=W4,AV27=0),"ok","ko"))</f>
        <v/>
      </c>
      <c r="X1" s="240"/>
      <c r="Y1" s="241" t="str">
        <f>VLOOKUP(3,Labels!$A$1:$M$99,$C$4)</f>
        <v>Date</v>
      </c>
      <c r="Z1" s="242"/>
      <c r="AA1" s="249"/>
      <c r="AB1" s="250"/>
      <c r="AC1" s="106"/>
      <c r="AD1" s="106"/>
      <c r="AE1" s="106"/>
      <c r="AF1" s="106"/>
      <c r="AG1" s="106"/>
      <c r="AH1" s="106"/>
      <c r="AI1" s="106"/>
      <c r="AL1" s="73"/>
      <c r="AM1" s="73"/>
      <c r="AN1" s="88" t="s">
        <v>174</v>
      </c>
    </row>
    <row r="2" spans="1:67" ht="12" customHeight="1">
      <c r="A2" s="257"/>
      <c r="B2" s="257"/>
      <c r="C2" s="257"/>
      <c r="D2" s="258"/>
      <c r="E2" s="155"/>
      <c r="F2" s="155"/>
      <c r="G2" s="155"/>
      <c r="S2" s="247">
        <f>AJ27</f>
        <v>0</v>
      </c>
      <c r="T2" s="247"/>
      <c r="X2" s="3"/>
      <c r="Y2" s="3"/>
      <c r="AL2" s="73"/>
      <c r="AM2" s="73"/>
      <c r="AN2" s="74" t="str">
        <f>Guideline!E1</f>
        <v>ITA</v>
      </c>
      <c r="AO2" s="74" t="str">
        <f>Guideline!F1</f>
        <v>ENG</v>
      </c>
      <c r="AP2" s="74" t="e">
        <f>Guideline!#REF!</f>
        <v>#REF!</v>
      </c>
      <c r="AQ2" s="74" t="e">
        <f>Guideline!#REF!</f>
        <v>#REF!</v>
      </c>
      <c r="AR2" s="74" t="e">
        <f>Guideline!#REF!</f>
        <v>#REF!</v>
      </c>
      <c r="AS2" s="74" t="e">
        <f>Guideline!#REF!</f>
        <v>#REF!</v>
      </c>
      <c r="AT2" s="74" t="e">
        <f>Guideline!#REF!</f>
        <v>#REF!</v>
      </c>
      <c r="AU2" s="74" t="e">
        <f>Guideline!#REF!</f>
        <v>#REF!</v>
      </c>
      <c r="AV2" s="74" t="e">
        <f>Guideline!#REF!</f>
        <v>#REF!</v>
      </c>
    </row>
    <row r="3" spans="1:67" ht="22.7" customHeight="1">
      <c r="E3" s="274" t="s">
        <v>260</v>
      </c>
      <c r="F3" s="275"/>
      <c r="G3" s="277"/>
      <c r="H3" s="278"/>
      <c r="I3" s="278"/>
      <c r="J3" s="278"/>
      <c r="K3" s="278"/>
      <c r="L3" s="279"/>
      <c r="M3" s="274" t="str">
        <f>VLOOKUP(1,Labels!$A$1:$M$99,$C$4)</f>
        <v>Supplier</v>
      </c>
      <c r="N3" s="275"/>
      <c r="O3" s="94">
        <f>'Supplier Profile'!C4</f>
        <v>0</v>
      </c>
      <c r="P3" s="99"/>
      <c r="Q3" s="95"/>
      <c r="R3" s="95"/>
      <c r="S3" s="95"/>
      <c r="T3" s="96"/>
      <c r="U3" s="241" t="str">
        <f>VLOOKUP(16,Labels!$A$1:$M$99,$C$4)</f>
        <v>Function</v>
      </c>
      <c r="V3" s="242"/>
      <c r="W3" s="243"/>
      <c r="X3" s="244"/>
      <c r="Y3" s="244"/>
      <c r="Z3" s="244"/>
      <c r="AA3" s="244"/>
      <c r="AB3" s="245"/>
      <c r="AC3" s="108"/>
      <c r="AD3" s="108"/>
      <c r="AE3" s="108"/>
      <c r="AF3" s="108"/>
      <c r="AG3" s="108"/>
      <c r="AH3" s="108"/>
      <c r="AI3" s="108"/>
      <c r="AL3" s="73"/>
      <c r="AM3" s="73"/>
      <c r="AN3" s="75" t="s">
        <v>286</v>
      </c>
      <c r="AO3" s="75" t="s">
        <v>168</v>
      </c>
      <c r="AP3" s="75" t="s">
        <v>169</v>
      </c>
      <c r="AQ3" s="75" t="s">
        <v>170</v>
      </c>
      <c r="AR3" s="75" t="s">
        <v>171</v>
      </c>
      <c r="AS3" s="75" t="s">
        <v>302</v>
      </c>
      <c r="AT3" s="75" t="s">
        <v>172</v>
      </c>
      <c r="AU3" s="75" t="s">
        <v>112</v>
      </c>
      <c r="AV3" s="75" t="s">
        <v>446</v>
      </c>
      <c r="BD3" s="62"/>
      <c r="BE3"/>
    </row>
    <row r="4" spans="1:67" ht="22.7" customHeight="1">
      <c r="B4" s="143" t="s">
        <v>277</v>
      </c>
      <c r="C4" s="127" t="str">
        <f>HLOOKUP(B4,AN2:AV3,2,FALSE)</f>
        <v>4</v>
      </c>
      <c r="D4" s="3"/>
      <c r="E4" s="274" t="str">
        <f>VLOOKUP(4,Labels!$A$1:$M$99,$C$4)</f>
        <v>products</v>
      </c>
      <c r="F4" s="276"/>
      <c r="G4" s="275"/>
      <c r="H4" s="280">
        <f>'Supplier Profile'!C6</f>
        <v>0</v>
      </c>
      <c r="I4" s="281"/>
      <c r="J4" s="281"/>
      <c r="K4" s="281"/>
      <c r="L4" s="281"/>
      <c r="M4" s="281"/>
      <c r="N4" s="281"/>
      <c r="O4" s="281"/>
      <c r="P4" s="281"/>
      <c r="Q4" s="281"/>
      <c r="R4" s="281"/>
      <c r="S4" s="281"/>
      <c r="T4" s="282"/>
      <c r="U4" s="117"/>
      <c r="V4" s="117"/>
      <c r="W4" s="119">
        <v>0.8</v>
      </c>
      <c r="X4" s="120">
        <v>4</v>
      </c>
      <c r="Y4" s="107"/>
      <c r="Z4" s="107"/>
      <c r="AA4" s="107"/>
      <c r="AB4" s="109"/>
      <c r="AC4" s="109"/>
      <c r="AD4" s="109"/>
      <c r="AE4" s="109"/>
      <c r="AF4" s="109"/>
      <c r="AG4" s="109"/>
      <c r="AH4" s="109"/>
      <c r="AI4" s="109"/>
      <c r="AJ4" s="97"/>
      <c r="AK4" s="98"/>
      <c r="AL4" s="73"/>
      <c r="AM4" s="73"/>
      <c r="AN4" s="98"/>
      <c r="AO4" s="98"/>
      <c r="AW4" s="72"/>
      <c r="AX4" s="72"/>
      <c r="AY4" s="72"/>
      <c r="AZ4" s="72"/>
      <c r="BA4" s="72"/>
      <c r="BB4" s="72"/>
      <c r="BC4" s="66"/>
      <c r="BD4" s="62"/>
      <c r="BE4"/>
    </row>
    <row r="5" spans="1:67" ht="12" customHeight="1">
      <c r="C5" s="101"/>
      <c r="D5" s="3"/>
      <c r="E5" s="109"/>
      <c r="F5" s="109"/>
      <c r="G5" s="109"/>
      <c r="H5" s="109"/>
      <c r="I5" s="109"/>
      <c r="J5" s="109"/>
      <c r="K5" s="109"/>
      <c r="L5" s="109"/>
      <c r="M5" s="109"/>
      <c r="N5" s="109"/>
      <c r="O5" s="109"/>
      <c r="P5" s="109"/>
      <c r="Q5" s="109"/>
      <c r="R5" s="109"/>
      <c r="S5" s="109"/>
      <c r="T5" s="109"/>
      <c r="U5" s="117"/>
      <c r="V5" s="117"/>
      <c r="W5" s="108"/>
      <c r="X5" s="108"/>
      <c r="Y5" s="109"/>
      <c r="Z5" s="107"/>
      <c r="AA5" s="107"/>
      <c r="AB5" s="109"/>
      <c r="AC5" s="109"/>
      <c r="AD5" s="109"/>
      <c r="AE5" s="109"/>
      <c r="AF5" s="109"/>
      <c r="AG5" s="109"/>
      <c r="AH5" s="109"/>
      <c r="AI5" s="109"/>
      <c r="AJ5" s="97"/>
      <c r="AK5" s="98"/>
      <c r="AL5" s="73"/>
      <c r="AM5" s="73"/>
      <c r="AN5" s="98"/>
      <c r="AO5" s="98"/>
      <c r="AW5" s="72"/>
      <c r="AX5" s="72"/>
      <c r="AY5" s="72"/>
      <c r="AZ5" s="72"/>
      <c r="BA5" s="72"/>
      <c r="BB5" s="72"/>
      <c r="BC5" s="66"/>
      <c r="BD5" s="62"/>
      <c r="BE5"/>
    </row>
    <row r="6" spans="1:67" ht="21" customHeight="1">
      <c r="C6" s="272" t="str">
        <f>VLOOKUP(60,Labels!$A$1:$M$99,$C$4)</f>
        <v>overall evaluation criteria</v>
      </c>
      <c r="D6" s="273"/>
      <c r="E6" s="233" t="str">
        <f>VLOOKUP(61,Labels!$A$1:$M$99,$C$4)</f>
        <v>negative</v>
      </c>
      <c r="F6" s="233"/>
      <c r="G6" s="233" t="str">
        <f>VLOOKUP(62,Labels!$A$1:$M$99,$C$4)&amp;" *"</f>
        <v>sufficient *</v>
      </c>
      <c r="H6" s="233"/>
      <c r="I6" s="233" t="str">
        <f>VLOOKUP(63,Labels!$A$1:$M$99,$C$4)&amp;" *"</f>
        <v>good *</v>
      </c>
      <c r="J6" s="233"/>
      <c r="L6" s="265" t="str">
        <f>"* "&amp;VLOOKUP(5,Labels!$A$1:$M$99,$C$4)</f>
        <v>* IMPORTANT: Questions with score 1 or 2 (Red) needs a shared action plan and implementation date preceding sourcing data.</v>
      </c>
      <c r="M6" s="266"/>
      <c r="N6" s="266"/>
      <c r="O6" s="266"/>
      <c r="P6" s="266"/>
      <c r="Q6" s="266"/>
      <c r="R6" s="266"/>
      <c r="S6" s="266"/>
      <c r="T6" s="266"/>
      <c r="U6" s="267"/>
      <c r="X6" s="246" t="str">
        <f>VLOOKUP(64,Labels!$A$1:$M$99,$C$4)</f>
        <v>Free Pass Criteria</v>
      </c>
      <c r="Y6" s="246"/>
      <c r="Z6" s="259" t="str">
        <f>VLOOKUP(66,Labels!$A$1:$M$99,$C$4)&amp;" "&amp;X4</f>
        <v>FP requirements (blue) minimum 4</v>
      </c>
      <c r="AA6" s="260"/>
      <c r="AB6" s="261"/>
      <c r="AL6" s="73"/>
      <c r="AM6" s="73"/>
      <c r="AN6" s="70" t="s">
        <v>175</v>
      </c>
    </row>
    <row r="7" spans="1:67" ht="21" customHeight="1">
      <c r="A7" s="100"/>
      <c r="B7" s="156"/>
      <c r="C7" s="272"/>
      <c r="D7" s="273"/>
      <c r="E7" s="283" t="s">
        <v>359</v>
      </c>
      <c r="F7" s="283"/>
      <c r="G7" s="284" t="s">
        <v>360</v>
      </c>
      <c r="H7" s="284"/>
      <c r="I7" s="271" t="s">
        <v>361</v>
      </c>
      <c r="J7" s="271"/>
      <c r="L7" s="268"/>
      <c r="M7" s="269"/>
      <c r="N7" s="269"/>
      <c r="O7" s="269"/>
      <c r="P7" s="269"/>
      <c r="Q7" s="269"/>
      <c r="R7" s="269"/>
      <c r="S7" s="269"/>
      <c r="T7" s="269"/>
      <c r="U7" s="270"/>
      <c r="X7" s="246"/>
      <c r="Y7" s="246"/>
      <c r="Z7" s="262"/>
      <c r="AA7" s="263"/>
      <c r="AB7" s="264"/>
      <c r="AL7" s="73"/>
      <c r="AM7" s="73"/>
      <c r="AN7" s="74"/>
      <c r="AO7" s="74" t="s">
        <v>248</v>
      </c>
      <c r="AP7" s="74" t="s">
        <v>249</v>
      </c>
      <c r="AQ7" s="74">
        <v>1</v>
      </c>
      <c r="AR7" s="74">
        <v>2</v>
      </c>
      <c r="AS7" s="74">
        <v>3</v>
      </c>
      <c r="AT7" s="74">
        <v>4</v>
      </c>
      <c r="AU7" s="74">
        <v>5</v>
      </c>
    </row>
    <row r="8" spans="1:67" ht="12"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L8" s="73"/>
      <c r="AM8" s="73"/>
      <c r="BA8" s="76"/>
    </row>
    <row r="9" spans="1:67" s="1" customFormat="1" ht="11.25" customHeight="1">
      <c r="A9" s="16"/>
      <c r="B9" s="24"/>
      <c r="C9" s="25" t="s">
        <v>274</v>
      </c>
      <c r="D9" s="28"/>
      <c r="E9" s="27"/>
      <c r="F9" s="25" t="s">
        <v>279</v>
      </c>
      <c r="G9" s="26"/>
      <c r="H9" s="27"/>
      <c r="I9" s="25" t="s">
        <v>286</v>
      </c>
      <c r="J9" s="29"/>
      <c r="K9" s="27"/>
      <c r="L9" s="25" t="s">
        <v>168</v>
      </c>
      <c r="M9" s="29"/>
      <c r="N9" s="27"/>
      <c r="O9" s="25" t="s">
        <v>169</v>
      </c>
      <c r="P9" s="29"/>
      <c r="Q9" s="27"/>
      <c r="R9" s="25" t="s">
        <v>170</v>
      </c>
      <c r="S9" s="29"/>
      <c r="T9" s="27"/>
      <c r="U9" s="25" t="s">
        <v>171</v>
      </c>
      <c r="V9" s="29"/>
      <c r="W9" s="27"/>
      <c r="X9" s="25" t="s">
        <v>302</v>
      </c>
      <c r="Y9" s="29"/>
      <c r="Z9" s="27"/>
      <c r="AA9" s="25" t="s">
        <v>172</v>
      </c>
      <c r="AB9" s="29"/>
      <c r="AC9" s="110"/>
      <c r="AD9" s="110"/>
      <c r="AE9" s="110"/>
      <c r="AF9" s="110"/>
      <c r="AG9" s="110"/>
      <c r="AH9" s="110"/>
      <c r="AI9" s="110"/>
      <c r="AJ9" s="67"/>
      <c r="AK9" s="77"/>
      <c r="AL9" s="78"/>
      <c r="AM9" s="78"/>
      <c r="AN9" s="79"/>
      <c r="AO9" s="79"/>
      <c r="AP9" s="79"/>
      <c r="AQ9" s="79"/>
      <c r="AR9" s="79"/>
      <c r="AS9" s="79"/>
      <c r="AT9" s="79"/>
      <c r="AU9" s="79"/>
      <c r="AV9" s="79"/>
      <c r="AW9" s="79"/>
      <c r="AX9" s="79"/>
      <c r="AY9" s="79"/>
      <c r="AZ9" s="79"/>
      <c r="BA9" s="76"/>
      <c r="BB9" s="79"/>
      <c r="BC9" s="68"/>
      <c r="BD9" s="63"/>
    </row>
    <row r="10" spans="1:67" s="4" customFormat="1" ht="40.5" customHeight="1">
      <c r="A10" s="9"/>
      <c r="B10" s="207" t="str">
        <f>VLOOKUP(C9,Guideline!$C$2:$F$200,$C$4,FALSE)</f>
        <v>TECHNICAL AND CONTRACTUAL DOCUMENTATION</v>
      </c>
      <c r="C10" s="208"/>
      <c r="D10" s="208"/>
      <c r="E10" s="207" t="str">
        <f>VLOOKUP(F9,Guideline!$C$2:$F$200,$C$4,FALSE)</f>
        <v>QUALITY SYSTEM DOCUMENTATION</v>
      </c>
      <c r="F10" s="208"/>
      <c r="G10" s="208"/>
      <c r="H10" s="207" t="str">
        <f>VLOOKUP(I9,Guideline!$C$2:$F$200,$C$4,FALSE)</f>
        <v xml:space="preserve">QUALITY SYSTEM DOCUMENTATION </v>
      </c>
      <c r="I10" s="208"/>
      <c r="J10" s="208"/>
      <c r="K10" s="207" t="str">
        <f>VLOOKUP(L9,Guideline!$C$2:$F$200,$C$4,FALSE)</f>
        <v>QUALITY SYSTEM DOCUMENTATION</v>
      </c>
      <c r="L10" s="208"/>
      <c r="M10" s="208"/>
      <c r="N10" s="207" t="str">
        <f>VLOOKUP(O9,Guideline!$C$2:$F$200,$C$4,FALSE)</f>
        <v>INSPECTIONS AND TESTS ON SUPPLIES</v>
      </c>
      <c r="O10" s="208"/>
      <c r="P10" s="208"/>
      <c r="Q10" s="207" t="str">
        <f>VLOOKUP(R9,Guideline!$C$2:$F$200,$C$4,FALSE)</f>
        <v>INTERNAL OPERATIONS/EQUIPMENT</v>
      </c>
      <c r="R10" s="208"/>
      <c r="S10" s="208"/>
      <c r="T10" s="207" t="str">
        <f>VLOOKUP(U9,Guideline!$C$2:$F$200,$C$4,FALSE)</f>
        <v>INTERNAL OPERATIONS/EQUIPMENT</v>
      </c>
      <c r="U10" s="208"/>
      <c r="V10" s="208"/>
      <c r="W10" s="207" t="str">
        <f>VLOOKUP(X9,Guideline!$C$2:$F$200,$C$4,FALSE)</f>
        <v>LOGISTICS</v>
      </c>
      <c r="X10" s="208"/>
      <c r="Y10" s="208"/>
      <c r="Z10" s="207" t="str">
        <f>VLOOKUP(AA9,Guideline!$C$2:$F$200,$C$4,FALSE)</f>
        <v>AUDIT AND CONTINUOUS IMPROVEMENT</v>
      </c>
      <c r="AA10" s="208"/>
      <c r="AB10" s="248"/>
      <c r="AC10" s="111"/>
      <c r="AD10" s="111"/>
      <c r="AE10" s="111"/>
      <c r="AF10" s="111"/>
      <c r="AG10" s="111"/>
      <c r="AH10" s="111"/>
      <c r="AI10" s="111"/>
      <c r="AJ10" s="69"/>
      <c r="AK10" s="80"/>
      <c r="AL10" s="73"/>
      <c r="AM10" s="73"/>
      <c r="AN10" s="80"/>
      <c r="AO10" s="80"/>
      <c r="AP10" s="80"/>
      <c r="AQ10" s="80"/>
      <c r="AR10" s="80"/>
      <c r="AS10" s="80"/>
      <c r="AT10" s="80"/>
      <c r="AU10" s="80"/>
      <c r="AV10" s="80"/>
      <c r="AW10" s="80"/>
      <c r="AX10" s="80"/>
      <c r="AY10" s="80"/>
      <c r="AZ10" s="80"/>
      <c r="BA10" s="76"/>
      <c r="BB10" s="80"/>
      <c r="BC10" s="69"/>
      <c r="BD10" s="64"/>
    </row>
    <row r="11" spans="1:67" s="4" customFormat="1" ht="60" customHeight="1">
      <c r="A11" s="234" t="s">
        <v>255</v>
      </c>
      <c r="B11" s="221" t="str">
        <f>VLOOKUP(C$9&amp;$A11,Guideline!$C$2:$F$200,$C$4,FALSE)</f>
        <v>Berco complete technical documentation and updated</v>
      </c>
      <c r="C11" s="222"/>
      <c r="D11" s="223"/>
      <c r="E11" s="221" t="str">
        <f>VLOOKUP(F$9&amp;$A11,Guideline!$C$2:$F$200,$C$4,FALSE)</f>
        <v>Flowchart</v>
      </c>
      <c r="F11" s="222"/>
      <c r="G11" s="223"/>
      <c r="H11" s="221" t="str">
        <f>VLOOKUP(I$9&amp;$A11,Guideline!$C$2:$F$200,$C$4,FALSE)</f>
        <v xml:space="preserve">Change Management
</v>
      </c>
      <c r="I11" s="222"/>
      <c r="J11" s="223"/>
      <c r="K11" s="221" t="str">
        <f>VLOOKUP(L$9&amp;$A11,Guideline!$C$2:$F$200,$C$4,FALSE)</f>
        <v>HS Conformity (Management of the hazardous or forbidden substances)</v>
      </c>
      <c r="L11" s="222"/>
      <c r="M11" s="223"/>
      <c r="N11" s="221" t="str">
        <f>VLOOKUP(O$9&amp;$A11,Guideline!$C$2:$F$200,$C$4,FALSE)</f>
        <v>Suppliers approval</v>
      </c>
      <c r="O11" s="222"/>
      <c r="P11" s="223"/>
      <c r="Q11" s="221" t="str">
        <f>VLOOKUP(R$9&amp;$A11,Guideline!$C$2:$F$200,$C$4,FALSE)</f>
        <v>Production control</v>
      </c>
      <c r="R11" s="222"/>
      <c r="S11" s="223"/>
      <c r="T11" s="221" t="str">
        <f>VLOOKUP(U$9&amp;$A11,Guideline!$C$2:$F$200,$C$4,FALSE)</f>
        <v>Deviations</v>
      </c>
      <c r="U11" s="222"/>
      <c r="V11" s="223"/>
      <c r="W11" s="221" t="str">
        <f>VLOOKUP(X$9&amp;$A11,Guideline!$C$2:$F$200,$C$4,FALSE)</f>
        <v>Identification of the finished product</v>
      </c>
      <c r="X11" s="222"/>
      <c r="Y11" s="223"/>
      <c r="Z11" s="221" t="str">
        <f>VLOOKUP(AA$9&amp;$A11,Guideline!$C$2:$F$200,$C$4,FALSE)</f>
        <v>Product audit</v>
      </c>
      <c r="AA11" s="222"/>
      <c r="AB11" s="223"/>
      <c r="AC11" s="112"/>
      <c r="AD11" s="112"/>
      <c r="AE11" s="112"/>
      <c r="AF11" s="112"/>
      <c r="AG11" s="112"/>
      <c r="AH11" s="112"/>
      <c r="AI11" s="112"/>
      <c r="AJ11" s="69"/>
      <c r="AK11" s="80"/>
      <c r="AL11" s="73"/>
      <c r="AM11" s="73"/>
      <c r="AN11" s="80"/>
      <c r="AO11" s="80"/>
      <c r="AP11" s="80"/>
      <c r="AQ11" s="80"/>
      <c r="AR11" s="80"/>
      <c r="AS11" s="80"/>
      <c r="AT11" s="80"/>
      <c r="AU11" s="80"/>
      <c r="AV11" s="80"/>
      <c r="AW11" s="80"/>
      <c r="AX11" s="80"/>
      <c r="AY11" s="80"/>
      <c r="AZ11" s="70"/>
      <c r="BA11" s="76"/>
      <c r="BB11" s="80"/>
      <c r="BC11" s="69"/>
      <c r="BD11" s="64"/>
    </row>
    <row r="12" spans="1:67" ht="27" customHeight="1">
      <c r="A12" s="235"/>
      <c r="B12" s="102" t="s">
        <v>251</v>
      </c>
      <c r="C12" s="36"/>
      <c r="D12" s="10" t="str">
        <f>VLOOKUP(C$9&amp;$A11,Guideline!$C$1:$F$200,2,FALSE)</f>
        <v>PSA</v>
      </c>
      <c r="E12" s="102" t="s">
        <v>232</v>
      </c>
      <c r="F12" s="36"/>
      <c r="G12" s="10" t="str">
        <f>VLOOKUP(F$9&amp;$A11,Guideline!$C$1:$F$200,2,FALSE)</f>
        <v>PSA</v>
      </c>
      <c r="H12" s="102" t="s">
        <v>232</v>
      </c>
      <c r="I12" s="36"/>
      <c r="J12" s="10" t="str">
        <f>VLOOKUP(I$9&amp;$A11,Guideline!$C$1:$F$200,2,FALSE)</f>
        <v>PSA</v>
      </c>
      <c r="K12" s="102"/>
      <c r="L12" s="36"/>
      <c r="M12" s="10" t="str">
        <f>VLOOKUP(L$9&amp;$A11,Guideline!$C$1:$F$200,2,FALSE)</f>
        <v>PSA</v>
      </c>
      <c r="N12" s="102" t="s">
        <v>232</v>
      </c>
      <c r="O12" s="36"/>
      <c r="P12" s="10" t="str">
        <f>VLOOKUP(O$9&amp;$A11,Guideline!$C$1:$F$200,2,FALSE)</f>
        <v>PSA</v>
      </c>
      <c r="Q12" s="102" t="s">
        <v>232</v>
      </c>
      <c r="R12" s="36"/>
      <c r="S12" s="10" t="str">
        <f>VLOOKUP(R$9&amp;$A11,Guideline!$C$1:$F$200,2,FALSE)</f>
        <v>FP PSA</v>
      </c>
      <c r="T12" s="102" t="s">
        <v>232</v>
      </c>
      <c r="U12" s="36"/>
      <c r="V12" s="10" t="str">
        <f>VLOOKUP(U$9&amp;$A11,Guideline!$C$1:$F$200,2,FALSE)</f>
        <v>PSA</v>
      </c>
      <c r="W12" s="102" t="s">
        <v>232</v>
      </c>
      <c r="X12" s="36"/>
      <c r="Y12" s="10" t="str">
        <f>VLOOKUP(X$9&amp;$A11,Guideline!$C$1:$F$200,2,FALSE)</f>
        <v>FP PSA</v>
      </c>
      <c r="Z12" s="102" t="s">
        <v>232</v>
      </c>
      <c r="AA12" s="36"/>
      <c r="AB12" s="10" t="str">
        <f>VLOOKUP(AA$9&amp;$A11,Guideline!$C$1:$F$200,2,FALSE)</f>
        <v>FP PSA</v>
      </c>
      <c r="AC12" s="113"/>
      <c r="AD12" s="113"/>
      <c r="AE12" s="113"/>
      <c r="AF12" s="113"/>
      <c r="AG12" s="113"/>
      <c r="AH12" s="113"/>
      <c r="AI12" s="113"/>
      <c r="AJ12" s="81">
        <f>COUNTIF(C13:AA13,1)+COUNTIF(C13:AA13,2)</f>
        <v>0</v>
      </c>
      <c r="AK12" s="81">
        <f>SUM(B13:AB13)</f>
        <v>0</v>
      </c>
      <c r="AL12" s="81">
        <f>COUNTIF(C13:AA13,0)</f>
        <v>9</v>
      </c>
      <c r="AN12" s="81" t="str">
        <f>IF(D12="FP PSA",C13,"")</f>
        <v/>
      </c>
      <c r="AO12" s="81" t="str">
        <f>IF(G12="FP PSA",F13,"")</f>
        <v/>
      </c>
      <c r="AP12" s="81" t="str">
        <f>IF(J12="FP PSA",I13,"")</f>
        <v/>
      </c>
      <c r="AQ12" s="81" t="str">
        <f>IF(M12="FP PSA",L13,"")</f>
        <v/>
      </c>
      <c r="AR12" s="81" t="str">
        <f>IF(P12="FP PSA",O13,"")</f>
        <v/>
      </c>
      <c r="AS12" s="81">
        <f>IF(S12="FP PSA",R13,"")</f>
        <v>0</v>
      </c>
      <c r="AT12" s="81" t="str">
        <f>IF(V12="FP PSA",U13,"")</f>
        <v/>
      </c>
      <c r="AU12" s="81">
        <f>IF(Y12="FP PSA",X13,"")</f>
        <v>0</v>
      </c>
      <c r="AV12" s="81">
        <f>IF(AB12="FP PSA",AA13,"")</f>
        <v>0</v>
      </c>
      <c r="AX12" s="76"/>
      <c r="AY12" s="76"/>
      <c r="AZ12" s="76"/>
      <c r="BA12" s="76"/>
      <c r="BD12" s="60"/>
      <c r="BE12" s="15"/>
      <c r="BF12" s="15"/>
      <c r="BG12" s="15"/>
      <c r="BH12" s="15"/>
      <c r="BI12" s="15"/>
      <c r="BJ12" s="15"/>
      <c r="BK12" s="15"/>
      <c r="BL12" s="12"/>
      <c r="BM12" s="54"/>
      <c r="BN12" s="54"/>
      <c r="BO12" s="54"/>
    </row>
    <row r="13" spans="1:67" ht="5.0999999999999996" customHeight="1">
      <c r="A13" s="236"/>
      <c r="B13" s="82"/>
      <c r="C13" s="35">
        <f>IF(OR(C12="na",C12="nv",C12=""),0,C12)</f>
        <v>0</v>
      </c>
      <c r="D13" s="53"/>
      <c r="E13" s="82"/>
      <c r="F13" s="35">
        <f>IF(OR(F12="na",F12="nv",F12=""),0,F12)</f>
        <v>0</v>
      </c>
      <c r="G13" s="53"/>
      <c r="H13" s="82"/>
      <c r="I13" s="35">
        <f>IF(OR(I12="na",I12="nv",I12=""),0,I12)</f>
        <v>0</v>
      </c>
      <c r="J13" s="53"/>
      <c r="K13" s="82"/>
      <c r="L13" s="35">
        <f>IF(OR(L12="na",L12="nv",L12=""),0,L12)</f>
        <v>0</v>
      </c>
      <c r="M13" s="53"/>
      <c r="N13" s="82"/>
      <c r="O13" s="35">
        <f>IF(OR(O12="na",O12="nv",O12=""),0,O12)</f>
        <v>0</v>
      </c>
      <c r="P13" s="53"/>
      <c r="Q13" s="82"/>
      <c r="R13" s="35">
        <f>IF(OR(R12="na",R12="nv",R12=""),0,R12)</f>
        <v>0</v>
      </c>
      <c r="S13" s="53"/>
      <c r="T13" s="82"/>
      <c r="U13" s="35">
        <f>IF(OR(U12="na",U12="nv",U12=""),0,U12)</f>
        <v>0</v>
      </c>
      <c r="V13" s="53"/>
      <c r="W13" s="82"/>
      <c r="X13" s="35">
        <f>IF(OR(X12="na",X12="nv",X12=""),0,X12)</f>
        <v>0</v>
      </c>
      <c r="Y13" s="53"/>
      <c r="Z13" s="82"/>
      <c r="AA13" s="35">
        <f>IF(OR(AA12="na",AA12="nv",AA12=""),0,AA12)</f>
        <v>0</v>
      </c>
      <c r="AB13" s="12"/>
      <c r="AC13" s="114"/>
      <c r="AD13" s="114"/>
      <c r="AE13" s="114"/>
      <c r="AF13" s="114"/>
      <c r="AG13" s="114"/>
      <c r="AH13" s="114"/>
      <c r="AI13" s="114"/>
      <c r="AJ13" s="70"/>
      <c r="AX13" s="76"/>
      <c r="AY13" s="76"/>
      <c r="AZ13" s="76"/>
      <c r="BA13" s="76"/>
    </row>
    <row r="14" spans="1:67" ht="60" customHeight="1">
      <c r="A14" s="234" t="s">
        <v>256</v>
      </c>
      <c r="B14" s="224" t="str">
        <f>VLOOKUP(C$9&amp;$A14,Guideline!$C$2:$F$200,$C$4,FALSE)</f>
        <v>Berco complete and updated procedures</v>
      </c>
      <c r="C14" s="225"/>
      <c r="D14" s="226"/>
      <c r="E14" s="224" t="str">
        <f>VLOOKUP(F$9&amp;$A14,Guideline!$C$2:$F$200,$C$4,FALSE)</f>
        <v>Process FMEA</v>
      </c>
      <c r="F14" s="225"/>
      <c r="G14" s="226"/>
      <c r="H14" s="224" t="str">
        <f>VLOOKUP(I$9&amp;$A14,Guideline!$C$2:$F$200,$C$4,FALSE)</f>
        <v>Derogations</v>
      </c>
      <c r="I14" s="225"/>
      <c r="J14" s="226"/>
      <c r="K14" s="224" t="str">
        <f>VLOOKUP(L$9&amp;$A14,Guideline!$C$2:$F$200,$C$4,FALSE)</f>
        <v>-</v>
      </c>
      <c r="L14" s="225"/>
      <c r="M14" s="226"/>
      <c r="N14" s="224" t="str">
        <f>VLOOKUP(O$9&amp;$A14,Guideline!$C$2:$F$200,$C$4,FALSE)</f>
        <v>Incoming warehouse</v>
      </c>
      <c r="O14" s="225"/>
      <c r="P14" s="226"/>
      <c r="Q14" s="224" t="str">
        <f>VLOOKUP(R$9&amp;$A14,Guideline!$C$2:$F$200,$C$4,FALSE)</f>
        <v>Special processes</v>
      </c>
      <c r="R14" s="225"/>
      <c r="S14" s="226"/>
      <c r="T14" s="224" t="str">
        <f>VLOOKUP(U$9&amp;$A14,Guideline!$C$2:$F$200,$C$4,FALSE)</f>
        <v>Product traceability</v>
      </c>
      <c r="U14" s="225"/>
      <c r="V14" s="226"/>
      <c r="W14" s="224" t="str">
        <f>VLOOKUP(X$9&amp;$A14,Guideline!$C$2:$F$200,$C$4,FALSE)</f>
        <v>Perishable material management</v>
      </c>
      <c r="X14" s="225"/>
      <c r="Y14" s="226"/>
      <c r="Z14" s="224" t="str">
        <f>VLOOKUP(AA$9&amp;$A14,Guideline!$C$2:$F$200,$C$4,FALSE)</f>
        <v>Continuous improvement activity</v>
      </c>
      <c r="AA14" s="225"/>
      <c r="AB14" s="226"/>
      <c r="AC14" s="115"/>
      <c r="AD14" s="115"/>
      <c r="AE14" s="115"/>
      <c r="AF14" s="115"/>
      <c r="AG14" s="115"/>
      <c r="AH14" s="115"/>
      <c r="AI14" s="115"/>
      <c r="AJ14" s="70"/>
      <c r="AX14" s="76"/>
      <c r="AY14" s="76"/>
      <c r="AZ14" s="76"/>
      <c r="BA14" s="76"/>
    </row>
    <row r="15" spans="1:67" ht="27" customHeight="1">
      <c r="A15" s="235"/>
      <c r="B15" s="102" t="s">
        <v>251</v>
      </c>
      <c r="C15" s="36"/>
      <c r="D15" s="10" t="str">
        <f>VLOOKUP(C$9&amp;$A14,Guideline!$C$1:$F$200,2,FALSE)</f>
        <v>PSA</v>
      </c>
      <c r="E15" s="102" t="s">
        <v>231</v>
      </c>
      <c r="F15" s="36"/>
      <c r="G15" s="10" t="str">
        <f>VLOOKUP(F$9&amp;$A14,Guideline!$C$1:$F$200,2,FALSE)</f>
        <v>PSA</v>
      </c>
      <c r="H15" s="102" t="s">
        <v>232</v>
      </c>
      <c r="I15" s="36"/>
      <c r="J15" s="10" t="str">
        <f>VLOOKUP(I$9&amp;$A14,Guideline!$C$1:$F$200,2,FALSE)</f>
        <v>PSA</v>
      </c>
      <c r="K15" s="102"/>
      <c r="L15" s="36"/>
      <c r="M15" s="10" t="str">
        <f>VLOOKUP(L$9&amp;$A14,Guideline!$C$1:$F$200,2,FALSE)</f>
        <v>nv</v>
      </c>
      <c r="N15" s="102" t="s">
        <v>232</v>
      </c>
      <c r="O15" s="36"/>
      <c r="P15" s="10" t="str">
        <f>VLOOKUP(O$9&amp;$A14,Guideline!$C$1:$F$200,2,FALSE)</f>
        <v>FP PSA</v>
      </c>
      <c r="Q15" s="102"/>
      <c r="R15" s="36"/>
      <c r="S15" s="10" t="str">
        <f>VLOOKUP(R$9&amp;$A14,Guideline!$C$1:$F$200,2,FALSE)</f>
        <v>PSA</v>
      </c>
      <c r="T15" s="102" t="s">
        <v>232</v>
      </c>
      <c r="U15" s="36"/>
      <c r="V15" s="10" t="str">
        <f>VLOOKUP(U$9&amp;$A14,Guideline!$C$1:$F$200,2,FALSE)</f>
        <v>FP PSA</v>
      </c>
      <c r="W15" s="102"/>
      <c r="X15" s="157"/>
      <c r="Y15" s="10" t="str">
        <f>VLOOKUP(X$9&amp;$A14,Guideline!$C$1:$F$200,2,FALSE)</f>
        <v>PSA</v>
      </c>
      <c r="Z15" s="102" t="s">
        <v>232</v>
      </c>
      <c r="AA15" s="36"/>
      <c r="AB15" s="10" t="str">
        <f>VLOOKUP(AA$9&amp;$A14,Guideline!$C$1:$F$200,2,FALSE)</f>
        <v>FP PSA</v>
      </c>
      <c r="AC15" s="113"/>
      <c r="AD15" s="113"/>
      <c r="AE15" s="113"/>
      <c r="AF15" s="113"/>
      <c r="AG15" s="113"/>
      <c r="AH15" s="113"/>
      <c r="AI15" s="113"/>
      <c r="AJ15" s="81">
        <f>COUNTIF(C16:AA16,1)+COUNTIF(C16:AA16,2)</f>
        <v>0</v>
      </c>
      <c r="AK15" s="81">
        <f>SUM(B16:AB16)</f>
        <v>0</v>
      </c>
      <c r="AL15" s="81">
        <f>COUNTIF(C16:AA16,0)</f>
        <v>9</v>
      </c>
      <c r="AN15" s="81" t="str">
        <f>IF(D15="FP PSA",C16,"")</f>
        <v/>
      </c>
      <c r="AO15" s="81" t="str">
        <f>IF(G15="FP PSA",F16,"")</f>
        <v/>
      </c>
      <c r="AP15" s="81" t="str">
        <f>IF(J15="FP PSA",I16,"")</f>
        <v/>
      </c>
      <c r="AQ15" s="81" t="str">
        <f>IF(M15="FP PSA",L16,"")</f>
        <v/>
      </c>
      <c r="AR15" s="81">
        <f>IF(P15="FP PSA",O16,"")</f>
        <v>0</v>
      </c>
      <c r="AS15" s="81" t="str">
        <f>IF(S15="FP PSA",R16,"")</f>
        <v/>
      </c>
      <c r="AT15" s="81">
        <f>IF(V15="FP PSA",U16,"")</f>
        <v>0</v>
      </c>
      <c r="AU15" s="81" t="str">
        <f>IF(Y15="FP PSA",X16,"")</f>
        <v/>
      </c>
      <c r="AV15" s="81">
        <f>IF(AB15="FP PSA",AA16,"")</f>
        <v>0</v>
      </c>
      <c r="AX15" s="76"/>
      <c r="AY15" s="76"/>
      <c r="AZ15" s="76"/>
      <c r="BA15" s="76"/>
    </row>
    <row r="16" spans="1:67" ht="5.0999999999999996" customHeight="1">
      <c r="A16" s="236"/>
      <c r="B16" s="82"/>
      <c r="C16" s="35">
        <f>IF(OR(C15="na",C15="nv",C15=""),0,C15)</f>
        <v>0</v>
      </c>
      <c r="D16" s="53"/>
      <c r="E16" s="82"/>
      <c r="F16" s="35">
        <f>IF(OR(F15="na",F15="nv",F15=""),0,F15)</f>
        <v>0</v>
      </c>
      <c r="G16" s="53"/>
      <c r="H16" s="82"/>
      <c r="I16" s="35">
        <f>IF(OR(I15="na",I15="nv",I15=""),0,I15)</f>
        <v>0</v>
      </c>
      <c r="J16" s="53"/>
      <c r="K16" s="82"/>
      <c r="L16" s="35">
        <f>IF(OR(L15="na",L15="nv",L15=""),0,L15)</f>
        <v>0</v>
      </c>
      <c r="M16" s="53"/>
      <c r="N16" s="82"/>
      <c r="O16" s="35">
        <f>IF(OR(O15="na",O15="nv",O15=""),0,O15)</f>
        <v>0</v>
      </c>
      <c r="P16" s="53"/>
      <c r="Q16" s="82"/>
      <c r="R16" s="35">
        <f>IF(OR(R15="na",R15="nv",R15=""),0,R15)</f>
        <v>0</v>
      </c>
      <c r="S16" s="53"/>
      <c r="T16" s="82"/>
      <c r="U16" s="35">
        <f>IF(OR(U15="na",U15="nv",U15=""),0,U15)</f>
        <v>0</v>
      </c>
      <c r="V16" s="53"/>
      <c r="W16" s="82"/>
      <c r="X16" s="35">
        <f>IF(OR(X15="na",X15="nv",X15=""),0,X15)</f>
        <v>0</v>
      </c>
      <c r="Y16" s="53"/>
      <c r="Z16" s="82"/>
      <c r="AA16" s="35">
        <f>IF(OR(AA15="na",AA15="nv",AA15=""),0,AA15)</f>
        <v>0</v>
      </c>
      <c r="AB16" s="12"/>
      <c r="AC16" s="114"/>
      <c r="AD16" s="114"/>
      <c r="AE16" s="114"/>
      <c r="AF16" s="114"/>
      <c r="AG16" s="114"/>
      <c r="AH16" s="114"/>
      <c r="AI16" s="114"/>
      <c r="AJ16" s="70"/>
      <c r="AX16" s="76"/>
      <c r="AY16" s="76"/>
      <c r="AZ16" s="76"/>
      <c r="BA16" s="76"/>
    </row>
    <row r="17" spans="1:53" ht="60" customHeight="1">
      <c r="A17" s="234" t="s">
        <v>257</v>
      </c>
      <c r="B17" s="224" t="str">
        <f>VLOOKUP(C$9&amp;$A17,Guideline!$C$2:$F$200,$C$4,FALSE)</f>
        <v>Supplier documentation</v>
      </c>
      <c r="C17" s="225"/>
      <c r="D17" s="226"/>
      <c r="E17" s="224" t="str">
        <f>VLOOKUP(F$9&amp;$A17,Guideline!$C$2:$F$200,$C$4,FALSE)</f>
        <v xml:space="preserve">Control Plan </v>
      </c>
      <c r="F17" s="225"/>
      <c r="G17" s="226"/>
      <c r="H17" s="224" t="str">
        <f>VLOOKUP(I$9&amp;$A17,Guideline!$C$2:$F$200,$C$4,FALSE)</f>
        <v>Monitoring and measurement equipments</v>
      </c>
      <c r="I17" s="225"/>
      <c r="J17" s="226"/>
      <c r="K17" s="224" t="str">
        <f>VLOOKUP(L$9&amp;$A17,Guideline!$C$2:$F$200,$C$4,FALSE)</f>
        <v>-</v>
      </c>
      <c r="L17" s="225"/>
      <c r="M17" s="226"/>
      <c r="N17" s="224" t="str">
        <f>VLOOKUP(O$9&amp;$A17,Guideline!$C$2:$F$200,$C$4,FALSE)</f>
        <v>Incoming product inspection</v>
      </c>
      <c r="O17" s="225"/>
      <c r="P17" s="226"/>
      <c r="Q17" s="224" t="str">
        <f>VLOOKUP(R$9&amp;$A17,Guideline!$C$2:$F$200,$C$4,FALSE)</f>
        <v>Verification of production control equipment</v>
      </c>
      <c r="R17" s="225"/>
      <c r="S17" s="226"/>
      <c r="T17" s="224" t="str">
        <f>VLOOKUP(U$9&amp;$A17,Guideline!$C$2:$F$200,$C$4,FALSE)</f>
        <v>Nonconforming material in production</v>
      </c>
      <c r="U17" s="225"/>
      <c r="V17" s="226"/>
      <c r="W17" s="224" t="str">
        <f>VLOOKUP(X$9&amp;$A17,Guideline!$C$2:$F$200,$C$4,FALSE)</f>
        <v>-</v>
      </c>
      <c r="X17" s="225"/>
      <c r="Y17" s="226"/>
      <c r="Z17" s="224" t="str">
        <f>VLOOKUP(AA$9&amp;$A17,Guideline!$C$2:$F$200,$C$4,FALSE)</f>
        <v>Changes to the documentation due to improvements</v>
      </c>
      <c r="AA17" s="225"/>
      <c r="AB17" s="226"/>
      <c r="AC17" s="115"/>
      <c r="AD17" s="115"/>
      <c r="AE17" s="115"/>
      <c r="AF17" s="115"/>
      <c r="AG17" s="115"/>
      <c r="AH17" s="115"/>
      <c r="AI17" s="115"/>
      <c r="AJ17" s="70"/>
      <c r="AX17" s="76"/>
      <c r="AY17" s="76"/>
      <c r="AZ17" s="76"/>
      <c r="BA17" s="76"/>
    </row>
    <row r="18" spans="1:53" ht="27" customHeight="1">
      <c r="A18" s="235"/>
      <c r="B18" s="102" t="s">
        <v>232</v>
      </c>
      <c r="C18" s="36"/>
      <c r="D18" s="10" t="str">
        <f>VLOOKUP(C$9&amp;$A17,Guideline!$C$1:$F$200,2,FALSE)</f>
        <v>PSA</v>
      </c>
      <c r="E18" s="102" t="s">
        <v>231</v>
      </c>
      <c r="F18" s="36"/>
      <c r="G18" s="10" t="str">
        <f>VLOOKUP(F$9&amp;$A17,Guideline!$C$1:$F$200,2,FALSE)</f>
        <v>FP PSA</v>
      </c>
      <c r="H18" s="102" t="s">
        <v>232</v>
      </c>
      <c r="I18" s="36"/>
      <c r="J18" s="10" t="str">
        <f>VLOOKUP(I$9&amp;$A17,Guideline!$C$1:$F$200,2,FALSE)</f>
        <v>FP PSA</v>
      </c>
      <c r="K18" s="102"/>
      <c r="L18" s="36"/>
      <c r="M18" s="10" t="str">
        <f>VLOOKUP(L$9&amp;$A17,Guideline!$C$1:$F$200,2,FALSE)</f>
        <v>nv</v>
      </c>
      <c r="N18" s="102"/>
      <c r="O18" s="36"/>
      <c r="P18" s="10" t="str">
        <f>VLOOKUP(O$9&amp;$A17,Guideline!$C$1:$F$200,2,FALSE)</f>
        <v>FP PSA</v>
      </c>
      <c r="Q18" s="102"/>
      <c r="R18" s="36"/>
      <c r="S18" s="10" t="str">
        <f>VLOOKUP(R$9&amp;$A17,Guideline!$C$1:$F$200,2,FALSE)</f>
        <v>PSA</v>
      </c>
      <c r="T18" s="102" t="s">
        <v>232</v>
      </c>
      <c r="U18" s="36"/>
      <c r="V18" s="10" t="str">
        <f>VLOOKUP(U$9&amp;$A17,Guideline!$C$1:$F$200,2,FALSE)</f>
        <v>FP PSA</v>
      </c>
      <c r="W18" s="102"/>
      <c r="X18" s="36"/>
      <c r="Y18" s="10" t="str">
        <f>VLOOKUP(X$9&amp;$A17,Guideline!$C$1:$F$200,2,FALSE)</f>
        <v>nv</v>
      </c>
      <c r="Z18" s="102" t="s">
        <v>232</v>
      </c>
      <c r="AA18" s="36"/>
      <c r="AB18" s="10" t="str">
        <f>VLOOKUP(AA$9&amp;$A17,Guideline!$C$1:$F$200,2,FALSE)</f>
        <v>FP PSA</v>
      </c>
      <c r="AC18" s="113"/>
      <c r="AD18" s="113"/>
      <c r="AE18" s="113"/>
      <c r="AF18" s="113"/>
      <c r="AG18" s="113"/>
      <c r="AH18" s="113"/>
      <c r="AI18" s="113"/>
      <c r="AJ18" s="81">
        <f>COUNTIF(C19:AA19,1)+COUNTIF(C19:AA19,2)</f>
        <v>0</v>
      </c>
      <c r="AK18" s="81">
        <f>SUM(B19:AB19)</f>
        <v>0</v>
      </c>
      <c r="AL18" s="81">
        <f>COUNTIF(C19:AA19,0)</f>
        <v>9</v>
      </c>
      <c r="AM18" s="73"/>
      <c r="AN18" s="81" t="str">
        <f>IF(D18="FP PSA",C19,"")</f>
        <v/>
      </c>
      <c r="AO18" s="81">
        <f>IF(G18="FP PSA",F19,"")</f>
        <v>0</v>
      </c>
      <c r="AP18" s="81">
        <f>IF(J18="FP PSA",I19,"")</f>
        <v>0</v>
      </c>
      <c r="AQ18" s="81" t="str">
        <f>IF(M18="FP PSA",L19,"")</f>
        <v/>
      </c>
      <c r="AR18" s="81">
        <f>IF(P18="FP PSA",O19,"")</f>
        <v>0</v>
      </c>
      <c r="AS18" s="81" t="str">
        <f>IF(S18="FP PSA",R19,"")</f>
        <v/>
      </c>
      <c r="AT18" s="81">
        <f>IF(V18="FP PSA",U19,"")</f>
        <v>0</v>
      </c>
      <c r="AU18" s="81" t="str">
        <f>IF(Y18="FP PSA",X19,"")</f>
        <v/>
      </c>
      <c r="AV18" s="81">
        <f>IF(AB18="FP PSA",AA19,"")</f>
        <v>0</v>
      </c>
      <c r="AX18" s="76"/>
      <c r="AY18" s="76"/>
      <c r="AZ18" s="76"/>
      <c r="BA18" s="76"/>
    </row>
    <row r="19" spans="1:53" ht="5.0999999999999996" customHeight="1">
      <c r="A19" s="236"/>
      <c r="B19" s="11"/>
      <c r="C19" s="35">
        <f>IF(OR(C18="na",C18="nv",C18=""),0,C18)</f>
        <v>0</v>
      </c>
      <c r="D19" s="53"/>
      <c r="E19" s="82"/>
      <c r="F19" s="35">
        <f>IF(OR(F18="na",F18="nv",F18=""),0,F18)</f>
        <v>0</v>
      </c>
      <c r="G19" s="53"/>
      <c r="H19" s="82"/>
      <c r="I19" s="35">
        <f>IF(OR(I18="na",I18="nv",I18=""),0,I18)</f>
        <v>0</v>
      </c>
      <c r="J19" s="53"/>
      <c r="K19" s="82"/>
      <c r="L19" s="35">
        <f>IF(OR(L18="na",L18="nv",L18=""),0,L18)</f>
        <v>0</v>
      </c>
      <c r="M19" s="53"/>
      <c r="N19" s="82"/>
      <c r="O19" s="35">
        <f>IF(OR(O18="na",O18="nv",O18=""),0,O18)</f>
        <v>0</v>
      </c>
      <c r="P19" s="53"/>
      <c r="Q19" s="82"/>
      <c r="R19" s="35">
        <f>IF(OR(R18="na",R18="nv",R18=""),0,R18)</f>
        <v>0</v>
      </c>
      <c r="S19" s="53"/>
      <c r="T19" s="82"/>
      <c r="U19" s="35">
        <f>IF(OR(U18="na",U18="nv",U18=""),0,U18)</f>
        <v>0</v>
      </c>
      <c r="V19" s="53"/>
      <c r="W19" s="82"/>
      <c r="X19" s="35">
        <f>IF(OR(X18="na",X18="nv",X18=""),0,X18)</f>
        <v>0</v>
      </c>
      <c r="Y19" s="53"/>
      <c r="Z19" s="82"/>
      <c r="AA19" s="35">
        <f>IF(OR(AA18="na",AA18="nv",AA18=""),0,AA18)</f>
        <v>0</v>
      </c>
      <c r="AB19" s="12"/>
      <c r="AC19" s="114"/>
      <c r="AD19" s="114"/>
      <c r="AE19" s="114"/>
      <c r="AF19" s="114"/>
      <c r="AG19" s="114"/>
      <c r="AH19" s="114"/>
      <c r="AI19" s="114"/>
      <c r="AJ19" s="70"/>
      <c r="AM19" s="73"/>
      <c r="AX19" s="76"/>
      <c r="AY19" s="76"/>
      <c r="AZ19" s="76"/>
      <c r="BA19" s="76"/>
    </row>
    <row r="20" spans="1:53" ht="60" customHeight="1">
      <c r="A20" s="234" t="s">
        <v>258</v>
      </c>
      <c r="B20" s="224" t="str">
        <f>VLOOKUP(C$9&amp;$A20,Guideline!$C$2:$F$200,$C$4,FALSE)</f>
        <v xml:space="preserve">Berco contractual documentation </v>
      </c>
      <c r="C20" s="225"/>
      <c r="D20" s="226"/>
      <c r="E20" s="224" t="str">
        <f>VLOOKUP(F$9&amp;$A20,Guideline!$C$2:$F$200,$C$4,FALSE)</f>
        <v>Declaration of Conformity of the Produced Batch (Release of Compliant Product)</v>
      </c>
      <c r="F20" s="225"/>
      <c r="G20" s="226"/>
      <c r="H20" s="224" t="str">
        <f>VLOOKUP(I$9&amp;$A20,Guideline!$C$2:$F$200,$C$4,FALSE)</f>
        <v>Technical competence of the personnel</v>
      </c>
      <c r="I20" s="225"/>
      <c r="J20" s="226"/>
      <c r="K20" s="224" t="str">
        <f>VLOOKUP(L$9&amp;$A20,Guideline!$C$2:$F$200,$C$4,FALSE)</f>
        <v>-</v>
      </c>
      <c r="L20" s="225"/>
      <c r="M20" s="226"/>
      <c r="N20" s="224" t="str">
        <f>VLOOKUP(O$9&amp;$A20,Guideline!$C$2:$F$200,$C$4,FALSE)</f>
        <v>Supplier nonconformity management</v>
      </c>
      <c r="O20" s="225"/>
      <c r="P20" s="226"/>
      <c r="Q20" s="224" t="str">
        <f>VLOOKUP(R$9&amp;$A20,Guideline!$C$2:$F$200,$C$4,FALSE)</f>
        <v>Machine parameters</v>
      </c>
      <c r="R20" s="225"/>
      <c r="S20" s="226"/>
      <c r="T20" s="224" t="str">
        <f>VLOOKUP(U$9&amp;$A20,Guideline!$C$2:$F$200,$C$4,FALSE)</f>
        <v>Maintenance</v>
      </c>
      <c r="U20" s="225"/>
      <c r="V20" s="226"/>
      <c r="W20" s="224" t="str">
        <f>VLOOKUP(X$9&amp;$A20,Guideline!$C$2:$F$200,$C$4,FALSE)</f>
        <v>-</v>
      </c>
      <c r="X20" s="225"/>
      <c r="Y20" s="226"/>
      <c r="Z20" s="224" t="str">
        <f>VLOOKUP(AA$9&amp;$A20,Guideline!$C$2:$F$200,$C$4,FALSE)</f>
        <v>-</v>
      </c>
      <c r="AA20" s="225"/>
      <c r="AB20" s="226"/>
      <c r="AC20" s="115"/>
      <c r="AD20" s="115"/>
      <c r="AE20" s="115"/>
      <c r="AF20" s="115"/>
      <c r="AG20" s="115"/>
      <c r="AH20" s="115"/>
      <c r="AI20" s="115"/>
      <c r="AJ20" s="70"/>
      <c r="AM20" s="73"/>
      <c r="AX20" s="76"/>
      <c r="AY20" s="76"/>
      <c r="AZ20" s="76"/>
      <c r="BA20" s="76"/>
    </row>
    <row r="21" spans="1:53" ht="27" customHeight="1">
      <c r="A21" s="235"/>
      <c r="B21" s="103" t="s">
        <v>231</v>
      </c>
      <c r="C21" s="36"/>
      <c r="D21" s="10" t="str">
        <f>VLOOKUP(C$9&amp;$A20,Guideline!$C$1:$F$200,2,FALSE)</f>
        <v>PSA</v>
      </c>
      <c r="E21" s="102" t="s">
        <v>231</v>
      </c>
      <c r="F21" s="36"/>
      <c r="G21" s="10" t="str">
        <f>VLOOKUP(F$9&amp;$A20,Guideline!$C$1:$F$200,2,FALSE)</f>
        <v>FP PSA</v>
      </c>
      <c r="H21" s="102" t="s">
        <v>232</v>
      </c>
      <c r="I21" s="36"/>
      <c r="J21" s="10" t="str">
        <f>VLOOKUP(I$9&amp;$A20,Guideline!$C$1:$F$200,2,FALSE)</f>
        <v>FP PSA</v>
      </c>
      <c r="K21" s="102"/>
      <c r="L21" s="36"/>
      <c r="M21" s="10" t="str">
        <f>VLOOKUP(L$9&amp;$A20,Guideline!$C$1:$F$200,2,FALSE)</f>
        <v>nv</v>
      </c>
      <c r="N21" s="102" t="s">
        <v>232</v>
      </c>
      <c r="O21" s="36"/>
      <c r="P21" s="10" t="str">
        <f>VLOOKUP(O$9&amp;$A20,Guideline!$C$1:$F$200,2,FALSE)</f>
        <v>PSA</v>
      </c>
      <c r="Q21" s="102" t="s">
        <v>232</v>
      </c>
      <c r="R21" s="36"/>
      <c r="S21" s="10" t="str">
        <f>VLOOKUP(R$9&amp;$A20,Guideline!$C$1:$F$200,2,FALSE)</f>
        <v>FP PSA</v>
      </c>
      <c r="T21" s="102" t="s">
        <v>232</v>
      </c>
      <c r="U21" s="36"/>
      <c r="V21" s="10" t="str">
        <f>VLOOKUP(U$9&amp;$A20,Guideline!$C$1:$F$200,2,FALSE)</f>
        <v>PSA</v>
      </c>
      <c r="W21" s="102"/>
      <c r="X21" s="36"/>
      <c r="Y21" s="10" t="str">
        <f>VLOOKUP(X$9&amp;$A20,Guideline!$C$1:$F$200,2,FALSE)</f>
        <v>nv</v>
      </c>
      <c r="Z21" s="102"/>
      <c r="AA21" s="36"/>
      <c r="AB21" s="10" t="str">
        <f>VLOOKUP(AA$9&amp;$A20,Guideline!$C$1:$F$200,2,FALSE)</f>
        <v>nv</v>
      </c>
      <c r="AC21" s="113"/>
      <c r="AD21" s="113"/>
      <c r="AE21" s="113"/>
      <c r="AF21" s="113"/>
      <c r="AG21" s="113"/>
      <c r="AH21" s="113"/>
      <c r="AI21" s="113"/>
      <c r="AJ21" s="81">
        <f>COUNTIF(C22:AA22,1)+COUNTIF(C22:AA22,2)</f>
        <v>0</v>
      </c>
      <c r="AK21" s="81">
        <f>SUM(B22:AB22)</f>
        <v>0</v>
      </c>
      <c r="AL21" s="81">
        <f>COUNTIF(C22:AA22,0)</f>
        <v>9</v>
      </c>
      <c r="AM21" s="73"/>
      <c r="AN21" s="81" t="str">
        <f>IF(D21="FP PSA",C22,"")</f>
        <v/>
      </c>
      <c r="AO21" s="81">
        <f>IF(G21="FP PSA",F22,"")</f>
        <v>0</v>
      </c>
      <c r="AP21" s="81">
        <f>IF(J21="FP PSA",I22,"")</f>
        <v>0</v>
      </c>
      <c r="AQ21" s="81" t="str">
        <f>IF(M21="FP PSA",L22,"")</f>
        <v/>
      </c>
      <c r="AR21" s="81" t="str">
        <f>IF(P21="FP PSA",O22,"")</f>
        <v/>
      </c>
      <c r="AS21" s="81">
        <f>IF(S21="FP PSA",R22,"")</f>
        <v>0</v>
      </c>
      <c r="AT21" s="81" t="str">
        <f>IF(V21="FP PSA",U22,"")</f>
        <v/>
      </c>
      <c r="AU21" s="81" t="str">
        <f>IF(Y21="FP PSA",X22,"")</f>
        <v/>
      </c>
      <c r="AV21" s="81" t="str">
        <f>IF(AB21="FP PSA",AA22,"")</f>
        <v/>
      </c>
      <c r="AX21" s="76"/>
      <c r="AY21" s="76"/>
      <c r="AZ21" s="76"/>
      <c r="BA21" s="76"/>
    </row>
    <row r="22" spans="1:53" ht="5.0999999999999996" customHeight="1">
      <c r="A22" s="236"/>
      <c r="B22" s="82"/>
      <c r="C22" s="35">
        <f>IF(OR(C21="na",C21="nv",C21=""),0,C21)</f>
        <v>0</v>
      </c>
      <c r="D22" s="53"/>
      <c r="E22" s="82"/>
      <c r="F22" s="35">
        <f>IF(OR(F21="na",F21="nv",F21=""),0,F21)</f>
        <v>0</v>
      </c>
      <c r="G22" s="53"/>
      <c r="H22" s="82"/>
      <c r="I22" s="35">
        <f>IF(OR(I21="na",I21="nv",I21=""),0,I21)</f>
        <v>0</v>
      </c>
      <c r="J22" s="53"/>
      <c r="K22" s="82"/>
      <c r="L22" s="35">
        <f>IF(OR(L21="na",L21="nv",L21=""),0,L21)</f>
        <v>0</v>
      </c>
      <c r="M22" s="53"/>
      <c r="N22" s="82"/>
      <c r="O22" s="35">
        <f>IF(OR(O21="na",O21="nv",O21=""),0,O21)</f>
        <v>0</v>
      </c>
      <c r="P22" s="53"/>
      <c r="Q22" s="82"/>
      <c r="R22" s="35">
        <f>IF(OR(R21="na",R21="nv",R21=""),0,R21)</f>
        <v>0</v>
      </c>
      <c r="S22" s="53"/>
      <c r="T22" s="82"/>
      <c r="U22" s="35">
        <f>IF(OR(U21="na",U21="nv",U21=""),0,U21)</f>
        <v>0</v>
      </c>
      <c r="V22" s="53"/>
      <c r="W22" s="82"/>
      <c r="X22" s="35">
        <f>IF(OR(X21="na",X21="nv",X21=""),0,X21)</f>
        <v>0</v>
      </c>
      <c r="Y22" s="53"/>
      <c r="Z22" s="82"/>
      <c r="AA22" s="35">
        <f>IF(OR(AA21="na",AA21="nv",AA21=""),0,AA21)</f>
        <v>0</v>
      </c>
      <c r="AB22" s="12"/>
      <c r="AC22" s="114"/>
      <c r="AD22" s="114"/>
      <c r="AE22" s="114"/>
      <c r="AF22" s="114"/>
      <c r="AG22" s="114"/>
      <c r="AH22" s="114"/>
      <c r="AI22" s="114"/>
      <c r="AJ22" s="70"/>
      <c r="AM22" s="73"/>
      <c r="AX22" s="76"/>
      <c r="AY22" s="76"/>
      <c r="AZ22" s="76"/>
      <c r="BA22" s="76"/>
    </row>
    <row r="23" spans="1:53" ht="60" customHeight="1">
      <c r="A23" s="234" t="s">
        <v>259</v>
      </c>
      <c r="B23" s="224" t="str">
        <f>VLOOKUP(C$9&amp;$A23,Guideline!$C$2:$F$200,$C$4,FALSE)</f>
        <v>-</v>
      </c>
      <c r="C23" s="225"/>
      <c r="D23" s="226"/>
      <c r="E23" s="224" t="str">
        <f>VLOOKUP(F$9&amp;$A23,Guideline!$C$2:$F$200,$C$4,FALSE)</f>
        <v>Technical Approval Report as requested by Berco</v>
      </c>
      <c r="F23" s="225"/>
      <c r="G23" s="226"/>
      <c r="H23" s="224" t="str">
        <f>VLOOKUP(I$9&amp;$A23,Guideline!$C$2:$F$200,$C$4,FALSE)</f>
        <v>Statistical methods</v>
      </c>
      <c r="I23" s="225"/>
      <c r="J23" s="226"/>
      <c r="K23" s="224" t="str">
        <f>VLOOKUP(L$9&amp;$A23,Guideline!$C$2:$F$200,$C$4,FALSE)</f>
        <v>-</v>
      </c>
      <c r="L23" s="225"/>
      <c r="M23" s="226"/>
      <c r="N23" s="224" t="str">
        <f>VLOOKUP(O$9&amp;$A23,Guideline!$C$2:$F$200,$C$4,FALSE)</f>
        <v>-</v>
      </c>
      <c r="O23" s="225"/>
      <c r="P23" s="226"/>
      <c r="Q23" s="224" t="str">
        <f>VLOOKUP(R$9&amp;$A23,Guideline!$C$2:$F$200,$C$4,FALSE)</f>
        <v>Process validation during startup/changeover.</v>
      </c>
      <c r="R23" s="225"/>
      <c r="S23" s="226"/>
      <c r="T23" s="224" t="str">
        <f>VLOOKUP(U$9&amp;$A23,Guideline!$C$2:$F$200,$C$4,FALSE)</f>
        <v>Workplace</v>
      </c>
      <c r="U23" s="225"/>
      <c r="V23" s="226"/>
      <c r="W23" s="224" t="str">
        <f>VLOOKUP(X$9&amp;$A23,Guideline!$C$2:$F$200,$C$4,FALSE)</f>
        <v>-</v>
      </c>
      <c r="X23" s="225"/>
      <c r="Y23" s="226"/>
      <c r="Z23" s="224" t="str">
        <f>VLOOKUP(AA$9&amp;$A23,Guideline!$C$2:$F$200,$C$4,FALSE)</f>
        <v>-</v>
      </c>
      <c r="AA23" s="225"/>
      <c r="AB23" s="226"/>
      <c r="AC23" s="115"/>
      <c r="AD23" s="115"/>
      <c r="AE23" s="115"/>
      <c r="AF23" s="115"/>
      <c r="AG23" s="115"/>
      <c r="AH23" s="115"/>
      <c r="AI23" s="115"/>
      <c r="AJ23" s="70"/>
      <c r="AM23" s="73"/>
    </row>
    <row r="24" spans="1:53" ht="27" customHeight="1">
      <c r="A24" s="235"/>
      <c r="B24" s="102"/>
      <c r="C24" s="36"/>
      <c r="D24" s="10" t="str">
        <f>VLOOKUP(C$9&amp;$A23,Guideline!$C$1:$F$200,2,FALSE)</f>
        <v>nv</v>
      </c>
      <c r="E24" s="102" t="s">
        <v>231</v>
      </c>
      <c r="F24" s="36"/>
      <c r="G24" s="10" t="str">
        <f>VLOOKUP(F$9&amp;$A23,Guideline!$C$1:$F$200,2,FALSE)</f>
        <v>PSA</v>
      </c>
      <c r="H24" s="102" t="s">
        <v>232</v>
      </c>
      <c r="I24" s="157"/>
      <c r="J24" s="10" t="str">
        <f>VLOOKUP(I$9&amp;$A23,Guideline!$C$1:$F$200,2,FALSE)</f>
        <v>FP PSA</v>
      </c>
      <c r="K24" s="102"/>
      <c r="L24" s="36"/>
      <c r="M24" s="10" t="str">
        <f>VLOOKUP(L$9&amp;$A23,Guideline!$C$1:$F$200,2,FALSE)</f>
        <v>nv</v>
      </c>
      <c r="N24" s="102"/>
      <c r="O24" s="36"/>
      <c r="P24" s="10" t="str">
        <f>VLOOKUP(O$9&amp;$A23,Guideline!$C$1:$F$200,2,FALSE)</f>
        <v>nv</v>
      </c>
      <c r="Q24" s="102" t="s">
        <v>232</v>
      </c>
      <c r="R24" s="36"/>
      <c r="S24" s="10" t="str">
        <f>VLOOKUP(R$9&amp;$A23,Guideline!$C$1:$F$200,2,FALSE)</f>
        <v>FP PSA</v>
      </c>
      <c r="T24" s="102"/>
      <c r="U24" s="36"/>
      <c r="V24" s="10" t="str">
        <f>VLOOKUP(U$9&amp;$A23,Guideline!$C$1:$F$200,2,FALSE)</f>
        <v>PSA</v>
      </c>
      <c r="W24" s="102"/>
      <c r="X24" s="36"/>
      <c r="Y24" s="10" t="str">
        <f>VLOOKUP(X$9&amp;$A23,Guideline!$C$1:$F$200,2,FALSE)</f>
        <v>nv</v>
      </c>
      <c r="Z24" s="102"/>
      <c r="AA24" s="36"/>
      <c r="AB24" s="10" t="str">
        <f>VLOOKUP(AA$9&amp;$A23,Guideline!$C$1:$F$200,2,FALSE)</f>
        <v>nv</v>
      </c>
      <c r="AC24" s="113"/>
      <c r="AD24" s="113"/>
      <c r="AE24" s="113"/>
      <c r="AF24" s="113"/>
      <c r="AG24" s="113"/>
      <c r="AH24" s="113"/>
      <c r="AI24" s="113"/>
      <c r="AJ24" s="81">
        <f>COUNTIF(C25:AA25,1)+COUNTIF(C25:AA25,2)</f>
        <v>0</v>
      </c>
      <c r="AK24" s="81">
        <f>SUM(B25:AB25)</f>
        <v>0</v>
      </c>
      <c r="AL24" s="81">
        <f>COUNTIF(C25:AA25,0)</f>
        <v>9</v>
      </c>
      <c r="AM24" s="73"/>
      <c r="AN24" s="81" t="str">
        <f>IF(D24="FP PSA",C25,"")</f>
        <v/>
      </c>
      <c r="AO24" s="81" t="str">
        <f>IF(G24="FP PSA",F25,"")</f>
        <v/>
      </c>
      <c r="AP24" s="81">
        <f>IF(J24="FP PSA",I25,"")</f>
        <v>0</v>
      </c>
      <c r="AQ24" s="81" t="str">
        <f>IF(M24="FP PSA",L25,"")</f>
        <v/>
      </c>
      <c r="AR24" s="81" t="str">
        <f>IF(P24="FP PSA",O25,"")</f>
        <v/>
      </c>
      <c r="AS24" s="81">
        <f>IF(S24="FP PSA",R25,"")</f>
        <v>0</v>
      </c>
      <c r="AT24" s="81" t="str">
        <f>IF(V24="FP PSA",U25,"")</f>
        <v/>
      </c>
      <c r="AU24" s="81" t="str">
        <f>IF(Y24="FP PSA",X25,"")</f>
        <v/>
      </c>
      <c r="AV24" s="81" t="str">
        <f>IF(AB24="FP PSA",AA25,"")</f>
        <v/>
      </c>
    </row>
    <row r="25" spans="1:53" ht="5.0999999999999996" customHeight="1">
      <c r="A25" s="236"/>
      <c r="B25" s="11"/>
      <c r="C25" s="35">
        <f>IF(OR(C24="na",C24="nv",C24=""),0,C24)</f>
        <v>0</v>
      </c>
      <c r="D25" s="53"/>
      <c r="E25" s="11"/>
      <c r="F25" s="35">
        <f>IF(OR(F24="na",F24="nv",F24=""),0,F24)</f>
        <v>0</v>
      </c>
      <c r="G25" s="53"/>
      <c r="H25" s="11"/>
      <c r="I25" s="35">
        <f>IF(OR(I24="na",I24="nv",I24=""),0,I24)</f>
        <v>0</v>
      </c>
      <c r="J25" s="53"/>
      <c r="K25" s="11"/>
      <c r="L25" s="35">
        <f>IF(OR(L24="na",L24="nv",L24=""),0,L24)</f>
        <v>0</v>
      </c>
      <c r="M25" s="53"/>
      <c r="N25" s="11"/>
      <c r="O25" s="35">
        <f>IF(OR(O24="na",O24="nv",O24=""),0,O24)</f>
        <v>0</v>
      </c>
      <c r="P25" s="53"/>
      <c r="Q25" s="11"/>
      <c r="R25" s="35">
        <f>IF(OR(R24="na",R24="nv",R24=""),0,R24)</f>
        <v>0</v>
      </c>
      <c r="S25" s="53"/>
      <c r="T25" s="11"/>
      <c r="U25" s="35">
        <f>IF(OR(U24="na",U24="nv",U24=""),0,U24)</f>
        <v>0</v>
      </c>
      <c r="V25" s="53"/>
      <c r="W25" s="11"/>
      <c r="X25" s="35">
        <f>IF(OR(X24="na",X24="nv",X24=""),0,X24)</f>
        <v>0</v>
      </c>
      <c r="Y25" s="53"/>
      <c r="Z25" s="11"/>
      <c r="AA25" s="35">
        <f>IF(OR(AA24="na",AA24="nv",AA24=""),0,AA24)</f>
        <v>0</v>
      </c>
      <c r="AB25" s="53"/>
      <c r="AC25" s="116"/>
      <c r="AD25" s="116"/>
      <c r="AE25" s="116"/>
      <c r="AF25" s="116"/>
      <c r="AG25" s="116"/>
      <c r="AH25" s="116"/>
      <c r="AI25" s="116"/>
      <c r="AM25" s="71"/>
    </row>
    <row r="26" spans="1:53" ht="12" customHeight="1">
      <c r="B26" s="6"/>
      <c r="C26" s="6"/>
      <c r="D26" s="6"/>
      <c r="E26" s="6"/>
      <c r="F26" s="6"/>
      <c r="G26" s="6"/>
      <c r="H26" s="6"/>
      <c r="I26" s="6"/>
      <c r="J26" s="6"/>
      <c r="K26" s="6"/>
      <c r="L26" s="6"/>
      <c r="M26" s="6"/>
      <c r="N26" s="5"/>
      <c r="O26" s="5"/>
      <c r="P26" s="5"/>
      <c r="Q26" s="5"/>
      <c r="R26" s="5"/>
      <c r="S26" s="6"/>
      <c r="T26" s="6"/>
      <c r="U26" s="6"/>
      <c r="V26" s="6"/>
      <c r="W26" s="6"/>
      <c r="X26" s="6"/>
      <c r="Y26" s="7"/>
      <c r="Z26" s="7"/>
      <c r="AA26" s="7"/>
      <c r="AM26" s="71"/>
    </row>
    <row r="27" spans="1:53" ht="19.5" customHeight="1">
      <c r="A27" s="231" t="str">
        <f>VLOOKUP(30,Labels!$A$1:$M$99,$C$4)</f>
        <v>NA: Not Applicable          NV: Not Evaluated</v>
      </c>
      <c r="B27" s="231"/>
      <c r="C27" s="231"/>
      <c r="D27" s="231"/>
      <c r="E27" s="232" t="str">
        <f>VLOOKUP(31,Labels!$A$1:$M$99,$C$4)</f>
        <v>1 - JOB STOPPER</v>
      </c>
      <c r="F27" s="232"/>
      <c r="G27" s="232"/>
      <c r="H27" s="232" t="str">
        <f>VLOOKUP(32,Labels!$A$1:$M$99,$C$4)</f>
        <v>2 - JOB STOPPER RISK</v>
      </c>
      <c r="I27" s="232"/>
      <c r="J27" s="232"/>
      <c r="K27" s="256" t="str">
        <f>VLOOKUP(33,Labels!$A$1:$M$99,$C$4)</f>
        <v>3 - second level issue</v>
      </c>
      <c r="L27" s="256"/>
      <c r="M27" s="256"/>
      <c r="N27" s="210" t="str">
        <f>VLOOKUP(34,Labels!$A$1:$M$99,$C$4)</f>
        <v>4 - planned activity according with project</v>
      </c>
      <c r="O27" s="210"/>
      <c r="P27" s="210"/>
      <c r="Q27" s="210" t="str">
        <f>VLOOKUP(35,Labels!$A$1:$M$99,$C$4)</f>
        <v>5 - implemented activity</v>
      </c>
      <c r="R27" s="210"/>
      <c r="S27" s="210"/>
      <c r="T27" s="211" t="str">
        <f>VLOOKUP(11,Labels!$A$1:$M$99,$C$4)</f>
        <v>Notes and observations</v>
      </c>
      <c r="U27" s="212"/>
      <c r="V27" s="212"/>
      <c r="W27" s="215" t="str">
        <f>"         "&amp;VLOOKUP(10,Labels!$A$1:$M$99,$C$4)</f>
        <v xml:space="preserve">         ATTACHED DOCUMENTS</v>
      </c>
      <c r="X27" s="216"/>
      <c r="Y27" s="216"/>
      <c r="Z27" s="216"/>
      <c r="AA27" s="216"/>
      <c r="AB27" s="217"/>
      <c r="AC27" s="117"/>
      <c r="AD27" s="117"/>
      <c r="AE27" s="117"/>
      <c r="AF27" s="117"/>
      <c r="AG27" s="117"/>
      <c r="AH27" s="117"/>
      <c r="AI27" s="117"/>
      <c r="AJ27" s="81">
        <f>SUM(AJ12:AJ24)</f>
        <v>0</v>
      </c>
      <c r="AK27" s="81">
        <f>SUM(AK12:AK24)</f>
        <v>0</v>
      </c>
      <c r="AL27" s="81">
        <f>5*(45-SUM(AL12:AL24))</f>
        <v>0</v>
      </c>
      <c r="AT27" s="81">
        <f>SUM(AN12:AV24)</f>
        <v>0</v>
      </c>
      <c r="AU27" s="81">
        <f>COUNT(AN12:AV24)*5</f>
        <v>80</v>
      </c>
      <c r="AV27" s="81">
        <f>COUNTIF(AN12:AV24,"&lt;4")</f>
        <v>16</v>
      </c>
    </row>
    <row r="28" spans="1:53" ht="19.5" customHeight="1">
      <c r="A28" s="231"/>
      <c r="B28" s="231"/>
      <c r="C28" s="231"/>
      <c r="D28" s="231"/>
      <c r="E28" s="232"/>
      <c r="F28" s="232"/>
      <c r="G28" s="232"/>
      <c r="H28" s="232"/>
      <c r="I28" s="232"/>
      <c r="J28" s="232"/>
      <c r="K28" s="256"/>
      <c r="L28" s="256"/>
      <c r="M28" s="256"/>
      <c r="N28" s="210"/>
      <c r="O28" s="210"/>
      <c r="P28" s="210"/>
      <c r="Q28" s="210"/>
      <c r="R28" s="210"/>
      <c r="S28" s="210"/>
      <c r="T28" s="213"/>
      <c r="U28" s="214"/>
      <c r="V28" s="214"/>
      <c r="W28" s="218" t="str">
        <f>VLOOKUP(36,Labels!$A$1:$M$99,$C$4)</f>
        <v>F: Supplier; C: Customer; S: SQE</v>
      </c>
      <c r="X28" s="219"/>
      <c r="Y28" s="219"/>
      <c r="Z28" s="219"/>
      <c r="AA28" s="219"/>
      <c r="AB28" s="220"/>
      <c r="AC28" s="118"/>
      <c r="AD28" s="118"/>
      <c r="AE28" s="118"/>
      <c r="AF28" s="118"/>
      <c r="AG28" s="118"/>
      <c r="AH28" s="118"/>
      <c r="AI28" s="118"/>
      <c r="AL28" s="70" t="s">
        <v>17</v>
      </c>
      <c r="AU28" s="70" t="s">
        <v>3</v>
      </c>
    </row>
    <row r="29" spans="1:53" ht="9" customHeight="1">
      <c r="F29" s="13"/>
      <c r="G29" s="13"/>
      <c r="H29" s="13"/>
      <c r="I29" s="13"/>
    </row>
    <row r="30" spans="1:53" ht="33" customHeight="1">
      <c r="A30" s="253" t="str">
        <f>VLOOKUP(7,Labels!$A$1:$M$99,$C$4)</f>
        <v>Supplier Resp.</v>
      </c>
      <c r="B30" s="254"/>
      <c r="C30" s="89" t="str">
        <f>VLOOKUP(8,Labels!$A$1:$M$99,$C$4)</f>
        <v>Name</v>
      </c>
      <c r="D30" s="209"/>
      <c r="E30" s="209"/>
      <c r="F30" s="209"/>
      <c r="G30" s="8" t="str">
        <f>VLOOKUP(9,Labels!$A$1:$M$99,$C$4)</f>
        <v>sign</v>
      </c>
      <c r="H30" s="8"/>
      <c r="I30" s="90"/>
      <c r="J30" s="14"/>
      <c r="K30" s="83" t="s">
        <v>260</v>
      </c>
      <c r="L30" s="89" t="str">
        <f>C30</f>
        <v>Name</v>
      </c>
      <c r="M30" s="255"/>
      <c r="N30" s="255"/>
      <c r="O30" s="255"/>
      <c r="P30" s="8" t="str">
        <f>G30</f>
        <v>sign</v>
      </c>
      <c r="Q30" s="8"/>
      <c r="R30" s="14"/>
      <c r="S30" s="14"/>
      <c r="T30" s="83" t="s">
        <v>250</v>
      </c>
      <c r="U30" s="89" t="str">
        <f>C30</f>
        <v>Name</v>
      </c>
      <c r="V30" s="209"/>
      <c r="W30" s="209"/>
      <c r="X30" s="209"/>
      <c r="Y30" s="8" t="str">
        <f>G30</f>
        <v>sign</v>
      </c>
      <c r="Z30" s="14"/>
      <c r="AA30" s="14"/>
      <c r="AB30" s="14"/>
      <c r="AL30" s="72"/>
      <c r="AM30" s="72"/>
      <c r="AN30" s="72"/>
      <c r="AO30" s="72"/>
      <c r="AP30" s="72"/>
    </row>
    <row r="32" spans="1:53">
      <c r="T32" s="206" t="s">
        <v>496</v>
      </c>
      <c r="U32" s="206"/>
      <c r="V32" s="206"/>
      <c r="W32" s="206"/>
      <c r="X32" s="206"/>
      <c r="Y32" s="206"/>
      <c r="Z32" s="206"/>
      <c r="AA32" s="206"/>
      <c r="AB32" s="206"/>
    </row>
  </sheetData>
  <mergeCells count="99">
    <mergeCell ref="A2:D2"/>
    <mergeCell ref="Z6:AB7"/>
    <mergeCell ref="L6:U7"/>
    <mergeCell ref="I6:J6"/>
    <mergeCell ref="I7:J7"/>
    <mergeCell ref="C6:D7"/>
    <mergeCell ref="M3:N3"/>
    <mergeCell ref="E4:G4"/>
    <mergeCell ref="E3:F3"/>
    <mergeCell ref="G3:L3"/>
    <mergeCell ref="H4:T4"/>
    <mergeCell ref="G6:H6"/>
    <mergeCell ref="E7:F7"/>
    <mergeCell ref="G7:H7"/>
    <mergeCell ref="Z20:AB20"/>
    <mergeCell ref="Z17:AB17"/>
    <mergeCell ref="Z14:AB14"/>
    <mergeCell ref="W11:Y11"/>
    <mergeCell ref="W17:Y17"/>
    <mergeCell ref="W20:Y20"/>
    <mergeCell ref="K10:M10"/>
    <mergeCell ref="T17:V17"/>
    <mergeCell ref="T14:V14"/>
    <mergeCell ref="W14:Y14"/>
    <mergeCell ref="Q14:S14"/>
    <mergeCell ref="N14:P14"/>
    <mergeCell ref="Q20:S20"/>
    <mergeCell ref="A30:B30"/>
    <mergeCell ref="D30:F30"/>
    <mergeCell ref="M30:O30"/>
    <mergeCell ref="H23:J23"/>
    <mergeCell ref="A23:A25"/>
    <mergeCell ref="K23:M23"/>
    <mergeCell ref="K27:M28"/>
    <mergeCell ref="E23:G23"/>
    <mergeCell ref="B23:D23"/>
    <mergeCell ref="N27:P28"/>
    <mergeCell ref="A14:A16"/>
    <mergeCell ref="H14:J14"/>
    <mergeCell ref="B20:D20"/>
    <mergeCell ref="K17:M17"/>
    <mergeCell ref="H17:J17"/>
    <mergeCell ref="E17:G17"/>
    <mergeCell ref="K14:M14"/>
    <mergeCell ref="B14:D14"/>
    <mergeCell ref="B17:D17"/>
    <mergeCell ref="K20:M20"/>
    <mergeCell ref="E14:G14"/>
    <mergeCell ref="A17:A19"/>
    <mergeCell ref="H20:J20"/>
    <mergeCell ref="E20:G20"/>
    <mergeCell ref="A20:A22"/>
    <mergeCell ref="U1:V1"/>
    <mergeCell ref="W1:X1"/>
    <mergeCell ref="Q10:S10"/>
    <mergeCell ref="T11:V11"/>
    <mergeCell ref="W10:Y10"/>
    <mergeCell ref="T10:V10"/>
    <mergeCell ref="U3:V3"/>
    <mergeCell ref="W3:AB3"/>
    <mergeCell ref="X6:Y7"/>
    <mergeCell ref="S2:T2"/>
    <mergeCell ref="Z10:AB10"/>
    <mergeCell ref="Q11:S11"/>
    <mergeCell ref="AA1:AB1"/>
    <mergeCell ref="Y1:Z1"/>
    <mergeCell ref="S1:T1"/>
    <mergeCell ref="T20:V20"/>
    <mergeCell ref="E1:O1"/>
    <mergeCell ref="P1:R1"/>
    <mergeCell ref="A27:D28"/>
    <mergeCell ref="E27:G28"/>
    <mergeCell ref="H27:J28"/>
    <mergeCell ref="H11:J11"/>
    <mergeCell ref="K11:M11"/>
    <mergeCell ref="N10:P10"/>
    <mergeCell ref="N11:P11"/>
    <mergeCell ref="E6:F6"/>
    <mergeCell ref="B11:D11"/>
    <mergeCell ref="B10:D10"/>
    <mergeCell ref="A11:A13"/>
    <mergeCell ref="E10:G10"/>
    <mergeCell ref="E11:G11"/>
    <mergeCell ref="T32:AB32"/>
    <mergeCell ref="H10:J10"/>
    <mergeCell ref="V30:X30"/>
    <mergeCell ref="Q27:S28"/>
    <mergeCell ref="T27:V28"/>
    <mergeCell ref="W27:AB27"/>
    <mergeCell ref="W28:AB28"/>
    <mergeCell ref="Z11:AB11"/>
    <mergeCell ref="N20:P20"/>
    <mergeCell ref="N23:P23"/>
    <mergeCell ref="N17:P17"/>
    <mergeCell ref="Q17:S17"/>
    <mergeCell ref="Z23:AB23"/>
    <mergeCell ref="T23:V23"/>
    <mergeCell ref="Q23:S23"/>
    <mergeCell ref="W23:Y23"/>
  </mergeCells>
  <conditionalFormatting sqref="C12 F12 I12 L12 O12 R12 U12 X12 AA12 C15 F15 I15 L15 O15 R15 U15 X15 AA15 C18 F18 I18 L18 O18 R18 U18 X18 AA18 C21 F21 I21 L21 O21 R21 U21 X21 AA21 C24 F24 I24 L24 O24 R24 U24 X24 AA24">
    <cfRule type="cellIs" dxfId="9" priority="1" stopIfTrue="1" operator="between">
      <formula>1</formula>
      <formula>2</formula>
    </cfRule>
    <cfRule type="cellIs" dxfId="8" priority="2" stopIfTrue="1" operator="equal">
      <formula>3</formula>
    </cfRule>
    <cfRule type="cellIs" dxfId="7" priority="3" stopIfTrue="1" operator="between">
      <formula>4</formula>
      <formula>5</formula>
    </cfRule>
  </conditionalFormatting>
  <conditionalFormatting sqref="D12 G12 J12 M12 P12 S12 V12 Y12 AB12:AI12 D15 G15 J15 M15 P15 S15 V15 Y15 AB15:AI15 D18 G18 J18 M18 P18 S18 V18 Y18 AB18:AI18 D21 G21 J21 M21 P21 S21 V21 Y21 AB21:AI21 D24 G24 J24 M24 P24 S24 V24 Y24 AB24:AI24">
    <cfRule type="cellIs" dxfId="6" priority="4" stopIfTrue="1" operator="equal">
      <formula>"FP PSA"</formula>
    </cfRule>
  </conditionalFormatting>
  <conditionalFormatting sqref="W1:X1">
    <cfRule type="cellIs" dxfId="5" priority="5" stopIfTrue="1" operator="equal">
      <formula>"ok"</formula>
    </cfRule>
    <cfRule type="cellIs" dxfId="4" priority="6" stopIfTrue="1" operator="greaterThanOrEqual">
      <formula>"ko"</formula>
    </cfRule>
  </conditionalFormatting>
  <conditionalFormatting sqref="S1:T1">
    <cfRule type="cellIs" dxfId="3" priority="7" stopIfTrue="1" operator="greaterThanOrEqual">
      <formula>0.8</formula>
    </cfRule>
    <cfRule type="cellIs" dxfId="2" priority="8" stopIfTrue="1" operator="greaterThanOrEqual">
      <formula>0.6</formula>
    </cfRule>
    <cfRule type="cellIs" dxfId="1" priority="9" stopIfTrue="1" operator="lessThan">
      <formula>0.6</formula>
    </cfRule>
  </conditionalFormatting>
  <conditionalFormatting sqref="S2:T2">
    <cfRule type="cellIs" dxfId="0" priority="10" stopIfTrue="1" operator="greaterThan">
      <formula>0</formula>
    </cfRule>
  </conditionalFormatting>
  <dataValidations count="2">
    <dataValidation type="list" allowBlank="1" showInputMessage="1" showErrorMessage="1" sqref="B4" xr:uid="{00000000-0002-0000-0000-000000000000}">
      <formula1>$AN$2:$AV$2</formula1>
    </dataValidation>
    <dataValidation type="list" allowBlank="1" showInputMessage="1" showErrorMessage="1" errorTitle="Errore di digitazione" error="Possono essere inseriti solo i valori indicati in elenco." sqref="C12 F12 I12 L12 O12 R12 U12 X12 AA12 C15 F15 I15 L15 O15 R15 U15 X15 AA15 C18 F18 I18 L18 O18 R18 U18 X18 AA18 C21 F21 I21 L21 O21 R21 U21 X21 AA21 C24 F24 I24 L24 O24 R24 U24 X24 AA24" xr:uid="{00000000-0002-0000-0000-000001000000}">
      <formula1>$AN$7:$AU$7</formula1>
    </dataValidation>
  </dataValidations>
  <hyperlinks>
    <hyperlink ref="B11:D11" location="Guideline!B4" display="Guideline!B4" xr:uid="{00000000-0004-0000-0000-000000000000}"/>
    <hyperlink ref="E11:AB11" location="Guideline!B4" display="Guideline!B4" xr:uid="{00000000-0004-0000-0000-000001000000}"/>
    <hyperlink ref="E11:G11" location="Guideline!B15" display="Guideline!B15" xr:uid="{00000000-0004-0000-0000-000002000000}"/>
    <hyperlink ref="H11:J11" location="Guideline!B26" display="Guideline!B26" xr:uid="{00000000-0004-0000-0000-000003000000}"/>
    <hyperlink ref="K11:M11" location="Guideline!B37" display="Guideline!B37" xr:uid="{00000000-0004-0000-0000-000004000000}"/>
    <hyperlink ref="N11:P11" location="Guideline!B48" display="Guideline!B48" xr:uid="{00000000-0004-0000-0000-000005000000}"/>
    <hyperlink ref="Q11:S11" location="Guideline!B59" display="Guideline!B59" xr:uid="{00000000-0004-0000-0000-000006000000}"/>
    <hyperlink ref="T11:V11" location="Guideline!B70" display="Guideline!B70" xr:uid="{00000000-0004-0000-0000-000007000000}"/>
    <hyperlink ref="W11:Y11" location="Guideline!B81" display="Guideline!B81" xr:uid="{00000000-0004-0000-0000-000008000000}"/>
    <hyperlink ref="Z11:AB11" location="Guideline!B92" display="Guideline!B92" xr:uid="{00000000-0004-0000-0000-000009000000}"/>
    <hyperlink ref="B14:D14" location="Guideline!B6" display="Guideline!B6" xr:uid="{00000000-0004-0000-0000-00000A000000}"/>
    <hyperlink ref="E14:G14" location="Guideline!B17" display="Guideline!B17" xr:uid="{00000000-0004-0000-0000-00000B000000}"/>
    <hyperlink ref="H14:J14" location="Guideline!B28" display="Guideline!B28" xr:uid="{00000000-0004-0000-0000-00000C000000}"/>
    <hyperlink ref="N14:P14" location="Guideline!B50" display="Guideline!B50" xr:uid="{00000000-0004-0000-0000-00000D000000}"/>
    <hyperlink ref="Q14:S14" location="Guideline!B61" display="Guideline!B61" xr:uid="{00000000-0004-0000-0000-00000E000000}"/>
    <hyperlink ref="T14:V14" location="Guideline!B72" display="Guideline!B72" xr:uid="{00000000-0004-0000-0000-00000F000000}"/>
    <hyperlink ref="W14:Y14" location="Guideline!B83" display="Guideline!B83" xr:uid="{00000000-0004-0000-0000-000010000000}"/>
    <hyperlink ref="K14:M14" location="Guideline!B39" display="Guideline!B39" xr:uid="{00000000-0004-0000-0000-000011000000}"/>
    <hyperlink ref="Z14:AB14" location="Guideline!B94" display="Guideline!B94" xr:uid="{00000000-0004-0000-0000-000012000000}"/>
    <hyperlink ref="B17:D17" location="Guideline!B8" display="Guideline!B8" xr:uid="{00000000-0004-0000-0000-000013000000}"/>
    <hyperlink ref="E17:G17" location="Guideline!B19" display="Guideline!B19" xr:uid="{00000000-0004-0000-0000-000014000000}"/>
    <hyperlink ref="H17:J17" location="Guideline!B30" display="Guideline!B30" xr:uid="{00000000-0004-0000-0000-000015000000}"/>
    <hyperlink ref="N17:P17" location="Guideline!B52" display="Guideline!B52" xr:uid="{00000000-0004-0000-0000-000016000000}"/>
    <hyperlink ref="Q17:S17" location="Guideline!B63" display="Guideline!B63" xr:uid="{00000000-0004-0000-0000-000017000000}"/>
    <hyperlink ref="T17:V17" location="Guideline!B74" display="Guideline!B74" xr:uid="{00000000-0004-0000-0000-000018000000}"/>
    <hyperlink ref="W17:Y17" location="Guideline!B85" display="Guideline!B85" xr:uid="{00000000-0004-0000-0000-000019000000}"/>
    <hyperlink ref="K17:M17" location="Guideline!B41" display="Guideline!B41" xr:uid="{00000000-0004-0000-0000-00001A000000}"/>
    <hyperlink ref="Z17:AB17" location="Guideline!B96" display="Guideline!B96" xr:uid="{00000000-0004-0000-0000-00001B000000}"/>
    <hyperlink ref="B20:D20" location="Guideline!B10" display="Guideline!B10" xr:uid="{00000000-0004-0000-0000-00001C000000}"/>
    <hyperlink ref="E20:G20" location="Guideline!B21" display="Guideline!B21" xr:uid="{00000000-0004-0000-0000-00001D000000}"/>
    <hyperlink ref="H20:J20" location="Guideline!B32" display="Guideline!B32" xr:uid="{00000000-0004-0000-0000-00001E000000}"/>
    <hyperlink ref="N20:P20" location="Guideline!B54" display="Guideline!B54" xr:uid="{00000000-0004-0000-0000-00001F000000}"/>
    <hyperlink ref="Q20:S20" location="Guideline!B65" display="Guideline!B65" xr:uid="{00000000-0004-0000-0000-000020000000}"/>
    <hyperlink ref="T20:V20" location="Guideline!B76" display="Guideline!B76" xr:uid="{00000000-0004-0000-0000-000021000000}"/>
    <hyperlink ref="W20:Y20" location="Guideline!B87" display="Guideline!B87" xr:uid="{00000000-0004-0000-0000-000022000000}"/>
    <hyperlink ref="K20:M20" location="Guideline!B43" display="Guideline!B43" xr:uid="{00000000-0004-0000-0000-000023000000}"/>
    <hyperlink ref="Z20:AB20" location="Guideline!B98" display="Guideline!B98" xr:uid="{00000000-0004-0000-0000-000024000000}"/>
    <hyperlink ref="B23:D23" location="Guideline!B10" display="Guideline!B10" xr:uid="{00000000-0004-0000-0000-000025000000}"/>
    <hyperlink ref="H23:J23" location="Guideline!B34" display="Guideline!B34" xr:uid="{00000000-0004-0000-0000-000026000000}"/>
    <hyperlink ref="N23:P23" location="Guideline!B56" display="Guideline!B56" xr:uid="{00000000-0004-0000-0000-000027000000}"/>
    <hyperlink ref="Q23:S23" location="Guideline!B67" display="Guideline!B67" xr:uid="{00000000-0004-0000-0000-000028000000}"/>
    <hyperlink ref="T23:V23" location="Guideline!B78" display="Guideline!B78" xr:uid="{00000000-0004-0000-0000-000029000000}"/>
    <hyperlink ref="W23:Y23" location="Guideline!B89" display="Guideline!B89" xr:uid="{00000000-0004-0000-0000-00002A000000}"/>
    <hyperlink ref="K23:M23" location="Guideline!B45" display="Guideline!B45" xr:uid="{00000000-0004-0000-0000-00002B000000}"/>
    <hyperlink ref="Z23:AB23" location="Guideline!B100" display="Guideline!B100" xr:uid="{00000000-0004-0000-0000-00002C000000}"/>
    <hyperlink ref="E23:G23" location="Guideline!B23" display="Guideline!B23" xr:uid="{00000000-0004-0000-0000-00002D000000}"/>
  </hyperlinks>
  <printOptions horizontalCentered="1"/>
  <pageMargins left="0.11811023622047245" right="7.874015748031496E-2" top="0.51181102362204722" bottom="0.11811023622047245" header="0.51181102362204722" footer="0.11811023622047245"/>
  <pageSetup paperSize="8" orientation="landscape" r:id="rId1"/>
  <headerFooter alignWithMargins="0">
    <oddFooter>&amp;LMD_PQ_HQ_06_01_B  Rev.01</oddFooter>
  </headerFooter>
  <cellWatches>
    <cellWatch r="B11"/>
  </cellWatches>
  <drawing r:id="rId2"/>
  <legacyDrawing r:id="rId3"/>
  <mc:AlternateContent xmlns:mc="http://schemas.openxmlformats.org/markup-compatibility/2006">
    <mc:Choice Requires="x14">
      <controls>
        <mc:AlternateContent xmlns:mc="http://schemas.openxmlformats.org/markup-compatibility/2006">
          <mc:Choice Requires="x14">
            <control shapeId="5208" r:id="rId4" name="Check Box 88">
              <controlPr locked="0" defaultSize="0" autoLine="0" autoPict="0">
                <anchor moveWithCells="1">
                  <from>
                    <xdr:col>1</xdr:col>
                    <xdr:colOff>85725</xdr:colOff>
                    <xdr:row>10</xdr:row>
                    <xdr:rowOff>533400</xdr:rowOff>
                  </from>
                  <to>
                    <xdr:col>1</xdr:col>
                    <xdr:colOff>323850</xdr:colOff>
                    <xdr:row>11</xdr:row>
                    <xdr:rowOff>85725</xdr:rowOff>
                  </to>
                </anchor>
              </controlPr>
            </control>
          </mc:Choice>
        </mc:AlternateContent>
        <mc:AlternateContent xmlns:mc="http://schemas.openxmlformats.org/markup-compatibility/2006">
          <mc:Choice Requires="x14">
            <control shapeId="5214" r:id="rId5" name="Check Box 94">
              <controlPr locked="0" defaultSize="0" autoLine="0" autoPict="0">
                <anchor moveWithCells="1">
                  <from>
                    <xdr:col>4</xdr:col>
                    <xdr:colOff>85725</xdr:colOff>
                    <xdr:row>10</xdr:row>
                    <xdr:rowOff>533400</xdr:rowOff>
                  </from>
                  <to>
                    <xdr:col>4</xdr:col>
                    <xdr:colOff>323850</xdr:colOff>
                    <xdr:row>11</xdr:row>
                    <xdr:rowOff>85725</xdr:rowOff>
                  </to>
                </anchor>
              </controlPr>
            </control>
          </mc:Choice>
        </mc:AlternateContent>
        <mc:AlternateContent xmlns:mc="http://schemas.openxmlformats.org/markup-compatibility/2006">
          <mc:Choice Requires="x14">
            <control shapeId="5216" r:id="rId6" name="Check Box 96">
              <controlPr locked="0" defaultSize="0" autoLine="0" autoPict="0">
                <anchor moveWithCells="1">
                  <from>
                    <xdr:col>7</xdr:col>
                    <xdr:colOff>95250</xdr:colOff>
                    <xdr:row>10</xdr:row>
                    <xdr:rowOff>533400</xdr:rowOff>
                  </from>
                  <to>
                    <xdr:col>7</xdr:col>
                    <xdr:colOff>333375</xdr:colOff>
                    <xdr:row>11</xdr:row>
                    <xdr:rowOff>85725</xdr:rowOff>
                  </to>
                </anchor>
              </controlPr>
            </control>
          </mc:Choice>
        </mc:AlternateContent>
        <mc:AlternateContent xmlns:mc="http://schemas.openxmlformats.org/markup-compatibility/2006">
          <mc:Choice Requires="x14">
            <control shapeId="5218" r:id="rId7" name="Check Box 98">
              <controlPr locked="0" defaultSize="0" autoLine="0" autoPict="0">
                <anchor moveWithCells="1">
                  <from>
                    <xdr:col>10</xdr:col>
                    <xdr:colOff>76200</xdr:colOff>
                    <xdr:row>10</xdr:row>
                    <xdr:rowOff>533400</xdr:rowOff>
                  </from>
                  <to>
                    <xdr:col>10</xdr:col>
                    <xdr:colOff>323850</xdr:colOff>
                    <xdr:row>11</xdr:row>
                    <xdr:rowOff>85725</xdr:rowOff>
                  </to>
                </anchor>
              </controlPr>
            </control>
          </mc:Choice>
        </mc:AlternateContent>
        <mc:AlternateContent xmlns:mc="http://schemas.openxmlformats.org/markup-compatibility/2006">
          <mc:Choice Requires="x14">
            <control shapeId="5220" r:id="rId8" name="Check Box 100">
              <controlPr locked="0" defaultSize="0" autoLine="0" autoPict="0">
                <anchor moveWithCells="1">
                  <from>
                    <xdr:col>13</xdr:col>
                    <xdr:colOff>85725</xdr:colOff>
                    <xdr:row>10</xdr:row>
                    <xdr:rowOff>533400</xdr:rowOff>
                  </from>
                  <to>
                    <xdr:col>13</xdr:col>
                    <xdr:colOff>323850</xdr:colOff>
                    <xdr:row>11</xdr:row>
                    <xdr:rowOff>85725</xdr:rowOff>
                  </to>
                </anchor>
              </controlPr>
            </control>
          </mc:Choice>
        </mc:AlternateContent>
        <mc:AlternateContent xmlns:mc="http://schemas.openxmlformats.org/markup-compatibility/2006">
          <mc:Choice Requires="x14">
            <control shapeId="5222" r:id="rId9" name="Check Box 102">
              <controlPr locked="0" defaultSize="0" autoLine="0" autoPict="0">
                <anchor moveWithCells="1">
                  <from>
                    <xdr:col>16</xdr:col>
                    <xdr:colOff>76200</xdr:colOff>
                    <xdr:row>10</xdr:row>
                    <xdr:rowOff>533400</xdr:rowOff>
                  </from>
                  <to>
                    <xdr:col>16</xdr:col>
                    <xdr:colOff>304800</xdr:colOff>
                    <xdr:row>11</xdr:row>
                    <xdr:rowOff>85725</xdr:rowOff>
                  </to>
                </anchor>
              </controlPr>
            </control>
          </mc:Choice>
        </mc:AlternateContent>
        <mc:AlternateContent xmlns:mc="http://schemas.openxmlformats.org/markup-compatibility/2006">
          <mc:Choice Requires="x14">
            <control shapeId="5224" r:id="rId10" name="Check Box 104">
              <controlPr locked="0" defaultSize="0" autoLine="0" autoPict="0">
                <anchor moveWithCells="1">
                  <from>
                    <xdr:col>19</xdr:col>
                    <xdr:colOff>85725</xdr:colOff>
                    <xdr:row>10</xdr:row>
                    <xdr:rowOff>533400</xdr:rowOff>
                  </from>
                  <to>
                    <xdr:col>19</xdr:col>
                    <xdr:colOff>323850</xdr:colOff>
                    <xdr:row>11</xdr:row>
                    <xdr:rowOff>85725</xdr:rowOff>
                  </to>
                </anchor>
              </controlPr>
            </control>
          </mc:Choice>
        </mc:AlternateContent>
        <mc:AlternateContent xmlns:mc="http://schemas.openxmlformats.org/markup-compatibility/2006">
          <mc:Choice Requires="x14">
            <control shapeId="5226" r:id="rId11" name="Check Box 106">
              <controlPr locked="0" defaultSize="0" autoLine="0" autoPict="0">
                <anchor moveWithCells="1">
                  <from>
                    <xdr:col>22</xdr:col>
                    <xdr:colOff>85725</xdr:colOff>
                    <xdr:row>10</xdr:row>
                    <xdr:rowOff>533400</xdr:rowOff>
                  </from>
                  <to>
                    <xdr:col>22</xdr:col>
                    <xdr:colOff>323850</xdr:colOff>
                    <xdr:row>11</xdr:row>
                    <xdr:rowOff>85725</xdr:rowOff>
                  </to>
                </anchor>
              </controlPr>
            </control>
          </mc:Choice>
        </mc:AlternateContent>
        <mc:AlternateContent xmlns:mc="http://schemas.openxmlformats.org/markup-compatibility/2006">
          <mc:Choice Requires="x14">
            <control shapeId="5228" r:id="rId12" name="Check Box 108">
              <controlPr locked="0" defaultSize="0" autoLine="0" autoPict="0">
                <anchor moveWithCells="1">
                  <from>
                    <xdr:col>25</xdr:col>
                    <xdr:colOff>76200</xdr:colOff>
                    <xdr:row>10</xdr:row>
                    <xdr:rowOff>533400</xdr:rowOff>
                  </from>
                  <to>
                    <xdr:col>25</xdr:col>
                    <xdr:colOff>314325</xdr:colOff>
                    <xdr:row>11</xdr:row>
                    <xdr:rowOff>85725</xdr:rowOff>
                  </to>
                </anchor>
              </controlPr>
            </control>
          </mc:Choice>
        </mc:AlternateContent>
        <mc:AlternateContent xmlns:mc="http://schemas.openxmlformats.org/markup-compatibility/2006">
          <mc:Choice Requires="x14">
            <control shapeId="5232" r:id="rId13" name="Check Box 112">
              <controlPr locked="0" defaultSize="0" autoLine="0" autoPict="0">
                <anchor moveWithCells="1">
                  <from>
                    <xdr:col>1</xdr:col>
                    <xdr:colOff>85725</xdr:colOff>
                    <xdr:row>13</xdr:row>
                    <xdr:rowOff>533400</xdr:rowOff>
                  </from>
                  <to>
                    <xdr:col>1</xdr:col>
                    <xdr:colOff>323850</xdr:colOff>
                    <xdr:row>14</xdr:row>
                    <xdr:rowOff>95250</xdr:rowOff>
                  </to>
                </anchor>
              </controlPr>
            </control>
          </mc:Choice>
        </mc:AlternateContent>
        <mc:AlternateContent xmlns:mc="http://schemas.openxmlformats.org/markup-compatibility/2006">
          <mc:Choice Requires="x14">
            <control shapeId="5234" r:id="rId14" name="Check Box 114">
              <controlPr locked="0" defaultSize="0" autoLine="0" autoPict="0">
                <anchor moveWithCells="1">
                  <from>
                    <xdr:col>4</xdr:col>
                    <xdr:colOff>85725</xdr:colOff>
                    <xdr:row>13</xdr:row>
                    <xdr:rowOff>533400</xdr:rowOff>
                  </from>
                  <to>
                    <xdr:col>4</xdr:col>
                    <xdr:colOff>323850</xdr:colOff>
                    <xdr:row>14</xdr:row>
                    <xdr:rowOff>95250</xdr:rowOff>
                  </to>
                </anchor>
              </controlPr>
            </control>
          </mc:Choice>
        </mc:AlternateContent>
        <mc:AlternateContent xmlns:mc="http://schemas.openxmlformats.org/markup-compatibility/2006">
          <mc:Choice Requires="x14">
            <control shapeId="5236" r:id="rId15" name="Check Box 116">
              <controlPr locked="0" defaultSize="0" autoLine="0" autoPict="0">
                <anchor moveWithCells="1">
                  <from>
                    <xdr:col>7</xdr:col>
                    <xdr:colOff>95250</xdr:colOff>
                    <xdr:row>13</xdr:row>
                    <xdr:rowOff>533400</xdr:rowOff>
                  </from>
                  <to>
                    <xdr:col>7</xdr:col>
                    <xdr:colOff>333375</xdr:colOff>
                    <xdr:row>14</xdr:row>
                    <xdr:rowOff>95250</xdr:rowOff>
                  </to>
                </anchor>
              </controlPr>
            </control>
          </mc:Choice>
        </mc:AlternateContent>
        <mc:AlternateContent xmlns:mc="http://schemas.openxmlformats.org/markup-compatibility/2006">
          <mc:Choice Requires="x14">
            <control shapeId="5238" r:id="rId16" name="Check Box 118">
              <controlPr locked="0" defaultSize="0" autoLine="0" autoPict="0">
                <anchor moveWithCells="1">
                  <from>
                    <xdr:col>10</xdr:col>
                    <xdr:colOff>76200</xdr:colOff>
                    <xdr:row>13</xdr:row>
                    <xdr:rowOff>533400</xdr:rowOff>
                  </from>
                  <to>
                    <xdr:col>10</xdr:col>
                    <xdr:colOff>323850</xdr:colOff>
                    <xdr:row>14</xdr:row>
                    <xdr:rowOff>95250</xdr:rowOff>
                  </to>
                </anchor>
              </controlPr>
            </control>
          </mc:Choice>
        </mc:AlternateContent>
        <mc:AlternateContent xmlns:mc="http://schemas.openxmlformats.org/markup-compatibility/2006">
          <mc:Choice Requires="x14">
            <control shapeId="5240" r:id="rId17" name="Check Box 120">
              <controlPr locked="0" defaultSize="0" autoLine="0" autoPict="0">
                <anchor moveWithCells="1">
                  <from>
                    <xdr:col>13</xdr:col>
                    <xdr:colOff>85725</xdr:colOff>
                    <xdr:row>13</xdr:row>
                    <xdr:rowOff>533400</xdr:rowOff>
                  </from>
                  <to>
                    <xdr:col>13</xdr:col>
                    <xdr:colOff>323850</xdr:colOff>
                    <xdr:row>14</xdr:row>
                    <xdr:rowOff>95250</xdr:rowOff>
                  </to>
                </anchor>
              </controlPr>
            </control>
          </mc:Choice>
        </mc:AlternateContent>
        <mc:AlternateContent xmlns:mc="http://schemas.openxmlformats.org/markup-compatibility/2006">
          <mc:Choice Requires="x14">
            <control shapeId="5242" r:id="rId18" name="Check Box 122">
              <controlPr locked="0" defaultSize="0" autoLine="0" autoPict="0">
                <anchor moveWithCells="1">
                  <from>
                    <xdr:col>16</xdr:col>
                    <xdr:colOff>76200</xdr:colOff>
                    <xdr:row>13</xdr:row>
                    <xdr:rowOff>533400</xdr:rowOff>
                  </from>
                  <to>
                    <xdr:col>16</xdr:col>
                    <xdr:colOff>304800</xdr:colOff>
                    <xdr:row>14</xdr:row>
                    <xdr:rowOff>95250</xdr:rowOff>
                  </to>
                </anchor>
              </controlPr>
            </control>
          </mc:Choice>
        </mc:AlternateContent>
        <mc:AlternateContent xmlns:mc="http://schemas.openxmlformats.org/markup-compatibility/2006">
          <mc:Choice Requires="x14">
            <control shapeId="5244" r:id="rId19" name="Check Box 124">
              <controlPr locked="0" defaultSize="0" autoLine="0" autoPict="0">
                <anchor moveWithCells="1">
                  <from>
                    <xdr:col>19</xdr:col>
                    <xdr:colOff>85725</xdr:colOff>
                    <xdr:row>13</xdr:row>
                    <xdr:rowOff>533400</xdr:rowOff>
                  </from>
                  <to>
                    <xdr:col>19</xdr:col>
                    <xdr:colOff>323850</xdr:colOff>
                    <xdr:row>14</xdr:row>
                    <xdr:rowOff>95250</xdr:rowOff>
                  </to>
                </anchor>
              </controlPr>
            </control>
          </mc:Choice>
        </mc:AlternateContent>
        <mc:AlternateContent xmlns:mc="http://schemas.openxmlformats.org/markup-compatibility/2006">
          <mc:Choice Requires="x14">
            <control shapeId="5246" r:id="rId20" name="Check Box 126">
              <controlPr locked="0" defaultSize="0" autoLine="0" autoPict="0">
                <anchor moveWithCells="1">
                  <from>
                    <xdr:col>22</xdr:col>
                    <xdr:colOff>85725</xdr:colOff>
                    <xdr:row>13</xdr:row>
                    <xdr:rowOff>533400</xdr:rowOff>
                  </from>
                  <to>
                    <xdr:col>22</xdr:col>
                    <xdr:colOff>323850</xdr:colOff>
                    <xdr:row>14</xdr:row>
                    <xdr:rowOff>95250</xdr:rowOff>
                  </to>
                </anchor>
              </controlPr>
            </control>
          </mc:Choice>
        </mc:AlternateContent>
        <mc:AlternateContent xmlns:mc="http://schemas.openxmlformats.org/markup-compatibility/2006">
          <mc:Choice Requires="x14">
            <control shapeId="5248" r:id="rId21" name="Check Box 128">
              <controlPr locked="0" defaultSize="0" autoLine="0" autoPict="0">
                <anchor moveWithCells="1">
                  <from>
                    <xdr:col>25</xdr:col>
                    <xdr:colOff>76200</xdr:colOff>
                    <xdr:row>13</xdr:row>
                    <xdr:rowOff>533400</xdr:rowOff>
                  </from>
                  <to>
                    <xdr:col>25</xdr:col>
                    <xdr:colOff>314325</xdr:colOff>
                    <xdr:row>14</xdr:row>
                    <xdr:rowOff>95250</xdr:rowOff>
                  </to>
                </anchor>
              </controlPr>
            </control>
          </mc:Choice>
        </mc:AlternateContent>
        <mc:AlternateContent xmlns:mc="http://schemas.openxmlformats.org/markup-compatibility/2006">
          <mc:Choice Requires="x14">
            <control shapeId="5254" r:id="rId22" name="Check Box 134">
              <controlPr locked="0" defaultSize="0" autoLine="0" autoPict="0">
                <anchor moveWithCells="1">
                  <from>
                    <xdr:col>1</xdr:col>
                    <xdr:colOff>85725</xdr:colOff>
                    <xdr:row>19</xdr:row>
                    <xdr:rowOff>504825</xdr:rowOff>
                  </from>
                  <to>
                    <xdr:col>1</xdr:col>
                    <xdr:colOff>323850</xdr:colOff>
                    <xdr:row>20</xdr:row>
                    <xdr:rowOff>76200</xdr:rowOff>
                  </to>
                </anchor>
              </controlPr>
            </control>
          </mc:Choice>
        </mc:AlternateContent>
        <mc:AlternateContent xmlns:mc="http://schemas.openxmlformats.org/markup-compatibility/2006">
          <mc:Choice Requires="x14">
            <control shapeId="5256" r:id="rId23" name="Check Box 136">
              <controlPr locked="0" defaultSize="0" autoLine="0" autoPict="0">
                <anchor moveWithCells="1">
                  <from>
                    <xdr:col>4</xdr:col>
                    <xdr:colOff>85725</xdr:colOff>
                    <xdr:row>16</xdr:row>
                    <xdr:rowOff>514350</xdr:rowOff>
                  </from>
                  <to>
                    <xdr:col>4</xdr:col>
                    <xdr:colOff>323850</xdr:colOff>
                    <xdr:row>17</xdr:row>
                    <xdr:rowOff>76200</xdr:rowOff>
                  </to>
                </anchor>
              </controlPr>
            </control>
          </mc:Choice>
        </mc:AlternateContent>
        <mc:AlternateContent xmlns:mc="http://schemas.openxmlformats.org/markup-compatibility/2006">
          <mc:Choice Requires="x14">
            <control shapeId="5258" r:id="rId24" name="Check Box 138">
              <controlPr locked="0" defaultSize="0" autoLine="0" autoPict="0">
                <anchor moveWithCells="1">
                  <from>
                    <xdr:col>7</xdr:col>
                    <xdr:colOff>95250</xdr:colOff>
                    <xdr:row>16</xdr:row>
                    <xdr:rowOff>514350</xdr:rowOff>
                  </from>
                  <to>
                    <xdr:col>7</xdr:col>
                    <xdr:colOff>333375</xdr:colOff>
                    <xdr:row>17</xdr:row>
                    <xdr:rowOff>76200</xdr:rowOff>
                  </to>
                </anchor>
              </controlPr>
            </control>
          </mc:Choice>
        </mc:AlternateContent>
        <mc:AlternateContent xmlns:mc="http://schemas.openxmlformats.org/markup-compatibility/2006">
          <mc:Choice Requires="x14">
            <control shapeId="5260" r:id="rId25" name="Check Box 140">
              <controlPr locked="0" defaultSize="0" autoLine="0" autoPict="0">
                <anchor moveWithCells="1">
                  <from>
                    <xdr:col>10</xdr:col>
                    <xdr:colOff>76200</xdr:colOff>
                    <xdr:row>16</xdr:row>
                    <xdr:rowOff>514350</xdr:rowOff>
                  </from>
                  <to>
                    <xdr:col>10</xdr:col>
                    <xdr:colOff>323850</xdr:colOff>
                    <xdr:row>17</xdr:row>
                    <xdr:rowOff>76200</xdr:rowOff>
                  </to>
                </anchor>
              </controlPr>
            </control>
          </mc:Choice>
        </mc:AlternateContent>
        <mc:AlternateContent xmlns:mc="http://schemas.openxmlformats.org/markup-compatibility/2006">
          <mc:Choice Requires="x14">
            <control shapeId="5262" r:id="rId26" name="Check Box 142">
              <controlPr locked="0" defaultSize="0" autoLine="0" autoPict="0">
                <anchor moveWithCells="1">
                  <from>
                    <xdr:col>13</xdr:col>
                    <xdr:colOff>85725</xdr:colOff>
                    <xdr:row>16</xdr:row>
                    <xdr:rowOff>514350</xdr:rowOff>
                  </from>
                  <to>
                    <xdr:col>13</xdr:col>
                    <xdr:colOff>323850</xdr:colOff>
                    <xdr:row>17</xdr:row>
                    <xdr:rowOff>76200</xdr:rowOff>
                  </to>
                </anchor>
              </controlPr>
            </control>
          </mc:Choice>
        </mc:AlternateContent>
        <mc:AlternateContent xmlns:mc="http://schemas.openxmlformats.org/markup-compatibility/2006">
          <mc:Choice Requires="x14">
            <control shapeId="5264" r:id="rId27" name="Check Box 144">
              <controlPr locked="0" defaultSize="0" autoLine="0" autoPict="0">
                <anchor moveWithCells="1">
                  <from>
                    <xdr:col>16</xdr:col>
                    <xdr:colOff>76200</xdr:colOff>
                    <xdr:row>16</xdr:row>
                    <xdr:rowOff>514350</xdr:rowOff>
                  </from>
                  <to>
                    <xdr:col>16</xdr:col>
                    <xdr:colOff>304800</xdr:colOff>
                    <xdr:row>17</xdr:row>
                    <xdr:rowOff>76200</xdr:rowOff>
                  </to>
                </anchor>
              </controlPr>
            </control>
          </mc:Choice>
        </mc:AlternateContent>
        <mc:AlternateContent xmlns:mc="http://schemas.openxmlformats.org/markup-compatibility/2006">
          <mc:Choice Requires="x14">
            <control shapeId="5266" r:id="rId28" name="Check Box 146">
              <controlPr locked="0" defaultSize="0" autoLine="0" autoPict="0">
                <anchor moveWithCells="1">
                  <from>
                    <xdr:col>19</xdr:col>
                    <xdr:colOff>85725</xdr:colOff>
                    <xdr:row>16</xdr:row>
                    <xdr:rowOff>514350</xdr:rowOff>
                  </from>
                  <to>
                    <xdr:col>19</xdr:col>
                    <xdr:colOff>323850</xdr:colOff>
                    <xdr:row>17</xdr:row>
                    <xdr:rowOff>76200</xdr:rowOff>
                  </to>
                </anchor>
              </controlPr>
            </control>
          </mc:Choice>
        </mc:AlternateContent>
        <mc:AlternateContent xmlns:mc="http://schemas.openxmlformats.org/markup-compatibility/2006">
          <mc:Choice Requires="x14">
            <control shapeId="5268" r:id="rId29" name="Check Box 148">
              <controlPr locked="0" defaultSize="0" autoLine="0" autoPict="0">
                <anchor moveWithCells="1">
                  <from>
                    <xdr:col>22</xdr:col>
                    <xdr:colOff>85725</xdr:colOff>
                    <xdr:row>16</xdr:row>
                    <xdr:rowOff>514350</xdr:rowOff>
                  </from>
                  <to>
                    <xdr:col>22</xdr:col>
                    <xdr:colOff>323850</xdr:colOff>
                    <xdr:row>17</xdr:row>
                    <xdr:rowOff>76200</xdr:rowOff>
                  </to>
                </anchor>
              </controlPr>
            </control>
          </mc:Choice>
        </mc:AlternateContent>
        <mc:AlternateContent xmlns:mc="http://schemas.openxmlformats.org/markup-compatibility/2006">
          <mc:Choice Requires="x14">
            <control shapeId="5270" r:id="rId30" name="Check Box 150">
              <controlPr locked="0" defaultSize="0" autoLine="0" autoPict="0">
                <anchor moveWithCells="1">
                  <from>
                    <xdr:col>25</xdr:col>
                    <xdr:colOff>76200</xdr:colOff>
                    <xdr:row>16</xdr:row>
                    <xdr:rowOff>514350</xdr:rowOff>
                  </from>
                  <to>
                    <xdr:col>25</xdr:col>
                    <xdr:colOff>314325</xdr:colOff>
                    <xdr:row>17</xdr:row>
                    <xdr:rowOff>76200</xdr:rowOff>
                  </to>
                </anchor>
              </controlPr>
            </control>
          </mc:Choice>
        </mc:AlternateContent>
        <mc:AlternateContent xmlns:mc="http://schemas.openxmlformats.org/markup-compatibility/2006">
          <mc:Choice Requires="x14">
            <control shapeId="5278" r:id="rId31" name="Check Box 158">
              <controlPr locked="0" defaultSize="0" autoLine="0" autoPict="0">
                <anchor moveWithCells="1">
                  <from>
                    <xdr:col>1</xdr:col>
                    <xdr:colOff>85725</xdr:colOff>
                    <xdr:row>16</xdr:row>
                    <xdr:rowOff>514350</xdr:rowOff>
                  </from>
                  <to>
                    <xdr:col>1</xdr:col>
                    <xdr:colOff>323850</xdr:colOff>
                    <xdr:row>17</xdr:row>
                    <xdr:rowOff>76200</xdr:rowOff>
                  </to>
                </anchor>
              </controlPr>
            </control>
          </mc:Choice>
        </mc:AlternateContent>
        <mc:AlternateContent xmlns:mc="http://schemas.openxmlformats.org/markup-compatibility/2006">
          <mc:Choice Requires="x14">
            <control shapeId="5280" r:id="rId32" name="Check Box 160">
              <controlPr locked="0" defaultSize="0" autoLine="0" autoPict="0">
                <anchor moveWithCells="1">
                  <from>
                    <xdr:col>4</xdr:col>
                    <xdr:colOff>85725</xdr:colOff>
                    <xdr:row>19</xdr:row>
                    <xdr:rowOff>504825</xdr:rowOff>
                  </from>
                  <to>
                    <xdr:col>4</xdr:col>
                    <xdr:colOff>323850</xdr:colOff>
                    <xdr:row>20</xdr:row>
                    <xdr:rowOff>76200</xdr:rowOff>
                  </to>
                </anchor>
              </controlPr>
            </control>
          </mc:Choice>
        </mc:AlternateContent>
        <mc:AlternateContent xmlns:mc="http://schemas.openxmlformats.org/markup-compatibility/2006">
          <mc:Choice Requires="x14">
            <control shapeId="5282" r:id="rId33" name="Check Box 162">
              <controlPr locked="0" defaultSize="0" autoLine="0" autoPict="0">
                <anchor moveWithCells="1">
                  <from>
                    <xdr:col>7</xdr:col>
                    <xdr:colOff>95250</xdr:colOff>
                    <xdr:row>19</xdr:row>
                    <xdr:rowOff>504825</xdr:rowOff>
                  </from>
                  <to>
                    <xdr:col>7</xdr:col>
                    <xdr:colOff>333375</xdr:colOff>
                    <xdr:row>20</xdr:row>
                    <xdr:rowOff>76200</xdr:rowOff>
                  </to>
                </anchor>
              </controlPr>
            </control>
          </mc:Choice>
        </mc:AlternateContent>
        <mc:AlternateContent xmlns:mc="http://schemas.openxmlformats.org/markup-compatibility/2006">
          <mc:Choice Requires="x14">
            <control shapeId="5284" r:id="rId34" name="Check Box 164">
              <controlPr locked="0" defaultSize="0" autoLine="0" autoPict="0">
                <anchor moveWithCells="1">
                  <from>
                    <xdr:col>10</xdr:col>
                    <xdr:colOff>76200</xdr:colOff>
                    <xdr:row>19</xdr:row>
                    <xdr:rowOff>504825</xdr:rowOff>
                  </from>
                  <to>
                    <xdr:col>10</xdr:col>
                    <xdr:colOff>323850</xdr:colOff>
                    <xdr:row>20</xdr:row>
                    <xdr:rowOff>76200</xdr:rowOff>
                  </to>
                </anchor>
              </controlPr>
            </control>
          </mc:Choice>
        </mc:AlternateContent>
        <mc:AlternateContent xmlns:mc="http://schemas.openxmlformats.org/markup-compatibility/2006">
          <mc:Choice Requires="x14">
            <control shapeId="5286" r:id="rId35" name="Check Box 166">
              <controlPr locked="0" defaultSize="0" autoLine="0" autoPict="0">
                <anchor moveWithCells="1">
                  <from>
                    <xdr:col>13</xdr:col>
                    <xdr:colOff>85725</xdr:colOff>
                    <xdr:row>19</xdr:row>
                    <xdr:rowOff>504825</xdr:rowOff>
                  </from>
                  <to>
                    <xdr:col>13</xdr:col>
                    <xdr:colOff>323850</xdr:colOff>
                    <xdr:row>20</xdr:row>
                    <xdr:rowOff>76200</xdr:rowOff>
                  </to>
                </anchor>
              </controlPr>
            </control>
          </mc:Choice>
        </mc:AlternateContent>
        <mc:AlternateContent xmlns:mc="http://schemas.openxmlformats.org/markup-compatibility/2006">
          <mc:Choice Requires="x14">
            <control shapeId="5288" r:id="rId36" name="Check Box 168">
              <controlPr locked="0" defaultSize="0" autoLine="0" autoPict="0">
                <anchor moveWithCells="1">
                  <from>
                    <xdr:col>16</xdr:col>
                    <xdr:colOff>76200</xdr:colOff>
                    <xdr:row>19</xdr:row>
                    <xdr:rowOff>504825</xdr:rowOff>
                  </from>
                  <to>
                    <xdr:col>16</xdr:col>
                    <xdr:colOff>304800</xdr:colOff>
                    <xdr:row>20</xdr:row>
                    <xdr:rowOff>76200</xdr:rowOff>
                  </to>
                </anchor>
              </controlPr>
            </control>
          </mc:Choice>
        </mc:AlternateContent>
        <mc:AlternateContent xmlns:mc="http://schemas.openxmlformats.org/markup-compatibility/2006">
          <mc:Choice Requires="x14">
            <control shapeId="5290" r:id="rId37" name="Check Box 170">
              <controlPr locked="0" defaultSize="0" autoLine="0" autoPict="0">
                <anchor moveWithCells="1">
                  <from>
                    <xdr:col>19</xdr:col>
                    <xdr:colOff>85725</xdr:colOff>
                    <xdr:row>19</xdr:row>
                    <xdr:rowOff>504825</xdr:rowOff>
                  </from>
                  <to>
                    <xdr:col>19</xdr:col>
                    <xdr:colOff>323850</xdr:colOff>
                    <xdr:row>20</xdr:row>
                    <xdr:rowOff>76200</xdr:rowOff>
                  </to>
                </anchor>
              </controlPr>
            </control>
          </mc:Choice>
        </mc:AlternateContent>
        <mc:AlternateContent xmlns:mc="http://schemas.openxmlformats.org/markup-compatibility/2006">
          <mc:Choice Requires="x14">
            <control shapeId="5292" r:id="rId38" name="Check Box 172">
              <controlPr locked="0" defaultSize="0" autoLine="0" autoPict="0">
                <anchor moveWithCells="1">
                  <from>
                    <xdr:col>22</xdr:col>
                    <xdr:colOff>85725</xdr:colOff>
                    <xdr:row>19</xdr:row>
                    <xdr:rowOff>504825</xdr:rowOff>
                  </from>
                  <to>
                    <xdr:col>22</xdr:col>
                    <xdr:colOff>323850</xdr:colOff>
                    <xdr:row>20</xdr:row>
                    <xdr:rowOff>76200</xdr:rowOff>
                  </to>
                </anchor>
              </controlPr>
            </control>
          </mc:Choice>
        </mc:AlternateContent>
        <mc:AlternateContent xmlns:mc="http://schemas.openxmlformats.org/markup-compatibility/2006">
          <mc:Choice Requires="x14">
            <control shapeId="5294" r:id="rId39" name="Check Box 174">
              <controlPr locked="0" defaultSize="0" autoLine="0" autoPict="0">
                <anchor moveWithCells="1">
                  <from>
                    <xdr:col>25</xdr:col>
                    <xdr:colOff>76200</xdr:colOff>
                    <xdr:row>19</xdr:row>
                    <xdr:rowOff>504825</xdr:rowOff>
                  </from>
                  <to>
                    <xdr:col>25</xdr:col>
                    <xdr:colOff>314325</xdr:colOff>
                    <xdr:row>20</xdr:row>
                    <xdr:rowOff>76200</xdr:rowOff>
                  </to>
                </anchor>
              </controlPr>
            </control>
          </mc:Choice>
        </mc:AlternateContent>
        <mc:AlternateContent xmlns:mc="http://schemas.openxmlformats.org/markup-compatibility/2006">
          <mc:Choice Requires="x14">
            <control shapeId="5304" r:id="rId40" name="Check Box 184">
              <controlPr locked="0" defaultSize="0" autoLine="0" autoPict="0">
                <anchor moveWithCells="1">
                  <from>
                    <xdr:col>1</xdr:col>
                    <xdr:colOff>85725</xdr:colOff>
                    <xdr:row>22</xdr:row>
                    <xdr:rowOff>485775</xdr:rowOff>
                  </from>
                  <to>
                    <xdr:col>1</xdr:col>
                    <xdr:colOff>323850</xdr:colOff>
                    <xdr:row>23</xdr:row>
                    <xdr:rowOff>57150</xdr:rowOff>
                  </to>
                </anchor>
              </controlPr>
            </control>
          </mc:Choice>
        </mc:AlternateContent>
        <mc:AlternateContent xmlns:mc="http://schemas.openxmlformats.org/markup-compatibility/2006">
          <mc:Choice Requires="x14">
            <control shapeId="5306" r:id="rId41" name="Check Box 186">
              <controlPr locked="0" defaultSize="0" autoLine="0" autoPict="0">
                <anchor moveWithCells="1">
                  <from>
                    <xdr:col>4</xdr:col>
                    <xdr:colOff>85725</xdr:colOff>
                    <xdr:row>22</xdr:row>
                    <xdr:rowOff>485775</xdr:rowOff>
                  </from>
                  <to>
                    <xdr:col>4</xdr:col>
                    <xdr:colOff>323850</xdr:colOff>
                    <xdr:row>23</xdr:row>
                    <xdr:rowOff>57150</xdr:rowOff>
                  </to>
                </anchor>
              </controlPr>
            </control>
          </mc:Choice>
        </mc:AlternateContent>
        <mc:AlternateContent xmlns:mc="http://schemas.openxmlformats.org/markup-compatibility/2006">
          <mc:Choice Requires="x14">
            <control shapeId="5308" r:id="rId42" name="Check Box 188">
              <controlPr locked="0" defaultSize="0" autoLine="0" autoPict="0">
                <anchor moveWithCells="1">
                  <from>
                    <xdr:col>7</xdr:col>
                    <xdr:colOff>95250</xdr:colOff>
                    <xdr:row>22</xdr:row>
                    <xdr:rowOff>485775</xdr:rowOff>
                  </from>
                  <to>
                    <xdr:col>7</xdr:col>
                    <xdr:colOff>333375</xdr:colOff>
                    <xdr:row>23</xdr:row>
                    <xdr:rowOff>57150</xdr:rowOff>
                  </to>
                </anchor>
              </controlPr>
            </control>
          </mc:Choice>
        </mc:AlternateContent>
        <mc:AlternateContent xmlns:mc="http://schemas.openxmlformats.org/markup-compatibility/2006">
          <mc:Choice Requires="x14">
            <control shapeId="5310" r:id="rId43" name="Check Box 190">
              <controlPr locked="0" defaultSize="0" autoLine="0" autoPict="0">
                <anchor moveWithCells="1">
                  <from>
                    <xdr:col>10</xdr:col>
                    <xdr:colOff>76200</xdr:colOff>
                    <xdr:row>22</xdr:row>
                    <xdr:rowOff>485775</xdr:rowOff>
                  </from>
                  <to>
                    <xdr:col>10</xdr:col>
                    <xdr:colOff>323850</xdr:colOff>
                    <xdr:row>23</xdr:row>
                    <xdr:rowOff>57150</xdr:rowOff>
                  </to>
                </anchor>
              </controlPr>
            </control>
          </mc:Choice>
        </mc:AlternateContent>
        <mc:AlternateContent xmlns:mc="http://schemas.openxmlformats.org/markup-compatibility/2006">
          <mc:Choice Requires="x14">
            <control shapeId="5314" r:id="rId44" name="Check Box 194">
              <controlPr locked="0" defaultSize="0" autoLine="0" autoPict="0">
                <anchor moveWithCells="1">
                  <from>
                    <xdr:col>16</xdr:col>
                    <xdr:colOff>76200</xdr:colOff>
                    <xdr:row>22</xdr:row>
                    <xdr:rowOff>485775</xdr:rowOff>
                  </from>
                  <to>
                    <xdr:col>16</xdr:col>
                    <xdr:colOff>304800</xdr:colOff>
                    <xdr:row>23</xdr:row>
                    <xdr:rowOff>57150</xdr:rowOff>
                  </to>
                </anchor>
              </controlPr>
            </control>
          </mc:Choice>
        </mc:AlternateContent>
        <mc:AlternateContent xmlns:mc="http://schemas.openxmlformats.org/markup-compatibility/2006">
          <mc:Choice Requires="x14">
            <control shapeId="5316" r:id="rId45" name="Check Box 196">
              <controlPr locked="0" defaultSize="0" autoLine="0" autoPict="0">
                <anchor moveWithCells="1">
                  <from>
                    <xdr:col>19</xdr:col>
                    <xdr:colOff>85725</xdr:colOff>
                    <xdr:row>22</xdr:row>
                    <xdr:rowOff>485775</xdr:rowOff>
                  </from>
                  <to>
                    <xdr:col>19</xdr:col>
                    <xdr:colOff>323850</xdr:colOff>
                    <xdr:row>23</xdr:row>
                    <xdr:rowOff>57150</xdr:rowOff>
                  </to>
                </anchor>
              </controlPr>
            </control>
          </mc:Choice>
        </mc:AlternateContent>
        <mc:AlternateContent xmlns:mc="http://schemas.openxmlformats.org/markup-compatibility/2006">
          <mc:Choice Requires="x14">
            <control shapeId="5318" r:id="rId46" name="Check Box 198">
              <controlPr locked="0" defaultSize="0" autoLine="0" autoPict="0">
                <anchor moveWithCells="1">
                  <from>
                    <xdr:col>22</xdr:col>
                    <xdr:colOff>85725</xdr:colOff>
                    <xdr:row>22</xdr:row>
                    <xdr:rowOff>485775</xdr:rowOff>
                  </from>
                  <to>
                    <xdr:col>22</xdr:col>
                    <xdr:colOff>323850</xdr:colOff>
                    <xdr:row>23</xdr:row>
                    <xdr:rowOff>57150</xdr:rowOff>
                  </to>
                </anchor>
              </controlPr>
            </control>
          </mc:Choice>
        </mc:AlternateContent>
        <mc:AlternateContent xmlns:mc="http://schemas.openxmlformats.org/markup-compatibility/2006">
          <mc:Choice Requires="x14">
            <control shapeId="5320" r:id="rId47" name="Check Box 200">
              <controlPr locked="0" defaultSize="0" autoLine="0" autoPict="0">
                <anchor moveWithCells="1">
                  <from>
                    <xdr:col>25</xdr:col>
                    <xdr:colOff>76200</xdr:colOff>
                    <xdr:row>22</xdr:row>
                    <xdr:rowOff>485775</xdr:rowOff>
                  </from>
                  <to>
                    <xdr:col>25</xdr:col>
                    <xdr:colOff>314325</xdr:colOff>
                    <xdr:row>23</xdr:row>
                    <xdr:rowOff>57150</xdr:rowOff>
                  </to>
                </anchor>
              </controlPr>
            </control>
          </mc:Choice>
        </mc:AlternateContent>
        <mc:AlternateContent xmlns:mc="http://schemas.openxmlformats.org/markup-compatibility/2006">
          <mc:Choice Requires="x14">
            <control shapeId="5371" r:id="rId48" name="Check Box 251">
              <controlPr locked="0" defaultSize="0" autoLine="0" autoPict="0">
                <anchor moveWithCells="1">
                  <from>
                    <xdr:col>13</xdr:col>
                    <xdr:colOff>76200</xdr:colOff>
                    <xdr:row>22</xdr:row>
                    <xdr:rowOff>485775</xdr:rowOff>
                  </from>
                  <to>
                    <xdr:col>13</xdr:col>
                    <xdr:colOff>314325</xdr:colOff>
                    <xdr:row>23</xdr:row>
                    <xdr:rowOff>57150</xdr:rowOff>
                  </to>
                </anchor>
              </controlPr>
            </control>
          </mc:Choice>
        </mc:AlternateContent>
        <mc:AlternateContent xmlns:mc="http://schemas.openxmlformats.org/markup-compatibility/2006">
          <mc:Choice Requires="x14">
            <control shapeId="5374" r:id="rId49" name="Check Box 254">
              <controlPr locked="0" defaultSize="0" autoLine="0" autoPict="0">
                <anchor moveWithCells="1">
                  <from>
                    <xdr:col>22</xdr:col>
                    <xdr:colOff>95250</xdr:colOff>
                    <xdr:row>25</xdr:row>
                    <xdr:rowOff>28575</xdr:rowOff>
                  </from>
                  <to>
                    <xdr:col>22</xdr:col>
                    <xdr:colOff>342900</xdr:colOff>
                    <xdr:row>26</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6">
    <pageSetUpPr fitToPage="1"/>
  </sheetPr>
  <dimension ref="A1:G24"/>
  <sheetViews>
    <sheetView showGridLines="0" workbookViewId="0">
      <selection activeCell="C4" sqref="C4"/>
    </sheetView>
  </sheetViews>
  <sheetFormatPr defaultColWidth="9.140625" defaultRowHeight="12.75"/>
  <cols>
    <col min="1" max="1" width="5.7109375" style="30" customWidth="1"/>
    <col min="2" max="2" width="23" style="30" customWidth="1"/>
    <col min="3" max="3" width="33.5703125" style="30" customWidth="1"/>
    <col min="4" max="4" width="19" style="30" customWidth="1"/>
    <col min="5" max="5" width="14.28515625" style="30" customWidth="1"/>
    <col min="6" max="6" width="17.140625" style="30" customWidth="1"/>
    <col min="7" max="16384" width="9.140625" style="30"/>
  </cols>
  <sheetData>
    <row r="1" spans="1:7" ht="38.25" customHeight="1">
      <c r="A1" s="302" t="str">
        <f>UPPER(VLOOKUP(24,Labels!$A$1:$M$98,Ev_Matrix!$C$4))</f>
        <v>SUPPLIER INFORMATION</v>
      </c>
      <c r="B1" s="303"/>
      <c r="C1" s="303"/>
      <c r="D1" s="303"/>
      <c r="E1" s="303"/>
      <c r="F1" s="304"/>
    </row>
    <row r="2" spans="1:7" s="52" customFormat="1" ht="20.25" customHeight="1">
      <c r="A2" s="51"/>
      <c r="B2" s="51"/>
      <c r="E2" s="202" t="str">
        <f>Ev_Matrix!Y1</f>
        <v>Date</v>
      </c>
      <c r="F2" s="201"/>
      <c r="G2" s="200"/>
    </row>
    <row r="3" spans="1:7" s="52" customFormat="1" ht="12.2" customHeight="1">
      <c r="A3" s="51"/>
      <c r="B3" s="51"/>
      <c r="E3" s="92"/>
      <c r="F3" s="93"/>
    </row>
    <row r="4" spans="1:7" s="161" customFormat="1" ht="27" customHeight="1">
      <c r="A4" s="296" t="str">
        <f>VLOOKUP(1,Labels!$A$1:$M$98,Ev_Matrix!$C$4)</f>
        <v>Supplier</v>
      </c>
      <c r="B4" s="297"/>
      <c r="C4" s="158"/>
      <c r="D4" s="159"/>
      <c r="E4" s="159"/>
      <c r="F4" s="160"/>
    </row>
    <row r="5" spans="1:7" s="161" customFormat="1" ht="27" customHeight="1">
      <c r="A5" s="292" t="str">
        <f>VLOOKUP(14,Labels!$A$1:$M$98,Ev_Matrix!$C$4)</f>
        <v>Supplier Code</v>
      </c>
      <c r="B5" s="293"/>
      <c r="C5" s="158"/>
      <c r="D5" s="159"/>
      <c r="E5" s="159"/>
      <c r="F5" s="160"/>
    </row>
    <row r="6" spans="1:7" s="161" customFormat="1" ht="27" customHeight="1">
      <c r="A6" s="292" t="str">
        <f>VLOOKUP(4,Labels!$A$1:$M$98,Ev_Matrix!$C$4)</f>
        <v>products</v>
      </c>
      <c r="B6" s="293"/>
      <c r="C6" s="158"/>
      <c r="D6" s="159"/>
      <c r="E6" s="159"/>
      <c r="F6" s="160"/>
    </row>
    <row r="7" spans="1:7" s="161" customFormat="1" ht="27" customHeight="1">
      <c r="A7" s="298"/>
      <c r="B7" s="299"/>
      <c r="C7" s="159"/>
      <c r="D7" s="159"/>
      <c r="E7" s="159"/>
      <c r="F7" s="160"/>
    </row>
    <row r="8" spans="1:7" s="161" customFormat="1" ht="27" customHeight="1">
      <c r="A8" s="300" t="str">
        <f>VLOOKUP(28,Labels!$A$1:$M$98,Ev_Matrix!$C$4)</f>
        <v>Audited plant site</v>
      </c>
      <c r="B8" s="301"/>
      <c r="C8" s="305"/>
      <c r="D8" s="287"/>
      <c r="E8" s="287"/>
      <c r="F8" s="288"/>
    </row>
    <row r="9" spans="1:7" s="161" customFormat="1" ht="27" customHeight="1">
      <c r="A9" s="162"/>
      <c r="B9" s="163" t="str">
        <f>VLOOKUP(41,Labels!$A$1:$M$98,Ev_Matrix!$C$4)</f>
        <v xml:space="preserve"> Adress</v>
      </c>
      <c r="C9" s="305"/>
      <c r="D9" s="287"/>
      <c r="E9" s="287"/>
      <c r="F9" s="288"/>
    </row>
    <row r="10" spans="1:7" s="161" customFormat="1" ht="27" customHeight="1">
      <c r="A10" s="162"/>
      <c r="B10" s="163" t="str">
        <f>VLOOKUP(42,Labels!$A$1:$M$98,Ev_Matrix!$C$4)</f>
        <v>Town</v>
      </c>
      <c r="C10" s="305"/>
      <c r="D10" s="287"/>
      <c r="E10" s="287"/>
      <c r="F10" s="288"/>
    </row>
    <row r="11" spans="1:7" s="161" customFormat="1" ht="27" customHeight="1">
      <c r="A11" s="162"/>
      <c r="B11" s="163" t="str">
        <f>VLOOKUP(43,Labels!$A$1:$M$98,Ev_Matrix!$C$4)</f>
        <v>Post code</v>
      </c>
      <c r="C11" s="305"/>
      <c r="D11" s="287"/>
      <c r="E11" s="287"/>
      <c r="F11" s="288"/>
    </row>
    <row r="12" spans="1:7" s="161" customFormat="1" ht="27" customHeight="1">
      <c r="A12" s="162"/>
      <c r="B12" s="163" t="str">
        <f>VLOOKUP(44,Labels!$A$1:$M$98,Ev_Matrix!$C$4)</f>
        <v>Country</v>
      </c>
      <c r="C12" s="305"/>
      <c r="D12" s="287"/>
      <c r="E12" s="287"/>
      <c r="F12" s="288"/>
    </row>
    <row r="13" spans="1:7" s="161" customFormat="1" ht="27" customHeight="1">
      <c r="A13" s="162"/>
      <c r="B13" s="163" t="str">
        <f>VLOOKUP(17,Labels!$A$1:$M$98,Ev_Matrix!$C$4)</f>
        <v>Phone no.</v>
      </c>
      <c r="C13" s="306"/>
      <c r="D13" s="287"/>
      <c r="E13" s="287"/>
      <c r="F13" s="288"/>
    </row>
    <row r="14" spans="1:7" s="161" customFormat="1" ht="27" customHeight="1">
      <c r="A14" s="294" t="str">
        <f>VLOOKUP(29,Labels!$A$1:$M$98,Ev_Matrix!$C$4)</f>
        <v>Other sites</v>
      </c>
      <c r="B14" s="295"/>
      <c r="C14" s="164" t="str">
        <f>VLOOKUP(41,Labels!$A$1:$M$98,Ev_Matrix!$C$4)</f>
        <v xml:space="preserve"> Adress</v>
      </c>
      <c r="D14" s="164" t="str">
        <f>VLOOKUP(42,Labels!$A$1:$M$98,Ev_Matrix!$C$4)</f>
        <v>Town</v>
      </c>
      <c r="E14" s="164" t="str">
        <f>VLOOKUP(43,Labels!$A$1:$M$98,Ev_Matrix!$C$4)</f>
        <v>Post code</v>
      </c>
      <c r="F14" s="164" t="str">
        <f>VLOOKUP(44,Labels!$A$1:$M$98,Ev_Matrix!$C$4)</f>
        <v>Country</v>
      </c>
    </row>
    <row r="15" spans="1:7" s="161" customFormat="1" ht="27" customHeight="1">
      <c r="A15" s="165"/>
      <c r="B15" s="166"/>
      <c r="C15" s="167"/>
      <c r="D15" s="167"/>
      <c r="E15" s="167"/>
      <c r="F15" s="167"/>
    </row>
    <row r="16" spans="1:7" s="161" customFormat="1" ht="27" customHeight="1">
      <c r="A16" s="165"/>
      <c r="B16" s="166"/>
      <c r="C16" s="168"/>
      <c r="D16" s="168"/>
      <c r="E16" s="168"/>
      <c r="F16" s="168"/>
    </row>
    <row r="17" spans="1:6" s="161" customFormat="1" ht="27" customHeight="1">
      <c r="A17" s="169"/>
      <c r="B17" s="170"/>
      <c r="C17" s="168"/>
      <c r="D17" s="168"/>
      <c r="E17" s="168"/>
      <c r="F17" s="168"/>
    </row>
    <row r="18" spans="1:6" s="161" customFormat="1" ht="27" customHeight="1">
      <c r="A18" s="296" t="str">
        <f>VLOOKUP(49,Labels!$A$1:$M$98,Ev_Matrix!$C$4)</f>
        <v>Total employees</v>
      </c>
      <c r="B18" s="297"/>
      <c r="C18" s="167"/>
      <c r="D18" s="164" t="str">
        <f>VLOOKUP(50,Labels!$A$1:$M$98,Ev_Matrix!$C$4)</f>
        <v>Quality personnel</v>
      </c>
      <c r="E18" s="171"/>
      <c r="F18" s="160"/>
    </row>
    <row r="19" spans="1:6" s="161" customFormat="1" ht="27" customHeight="1">
      <c r="A19" s="296" t="str">
        <f>VLOOKUP(57,Labels!$A$1:$M$98,Ev_Matrix!$C$4)</f>
        <v>Attach the organization chart</v>
      </c>
      <c r="B19" s="297"/>
      <c r="C19" s="286"/>
      <c r="D19" s="287"/>
      <c r="E19" s="287"/>
      <c r="F19" s="288"/>
    </row>
    <row r="20" spans="1:6" s="161" customFormat="1" ht="27" customHeight="1">
      <c r="A20" s="292" t="str">
        <f>VLOOKUP(58,Labels!$A$1:$M$98,Ev_Matrix!$C$4)</f>
        <v>System Certifications</v>
      </c>
      <c r="B20" s="293"/>
      <c r="C20" s="164" t="str">
        <f>VLOOKUP(45,Labels!$A$1:$M$98,Ev_Matrix!$C$4)</f>
        <v>Standard</v>
      </c>
      <c r="D20" s="289" t="str">
        <f>VLOOKUP(46,Labels!$A$1:$M$98,Ev_Matrix!$C$4)</f>
        <v>Certification Agency</v>
      </c>
      <c r="E20" s="289"/>
      <c r="F20" s="164" t="str">
        <f>VLOOKUP(59,Labels!$A$1:$M$98,Ev_Matrix!$C$4)</f>
        <v>Expiration date</v>
      </c>
    </row>
    <row r="21" spans="1:6" s="161" customFormat="1" ht="27" customHeight="1">
      <c r="A21" s="172"/>
      <c r="B21" s="173"/>
      <c r="C21" s="174"/>
      <c r="D21" s="290"/>
      <c r="E21" s="290"/>
      <c r="F21" s="175"/>
    </row>
    <row r="22" spans="1:6" s="161" customFormat="1" ht="27" customHeight="1">
      <c r="A22" s="176"/>
      <c r="B22" s="177"/>
      <c r="C22" s="174"/>
      <c r="D22" s="290"/>
      <c r="E22" s="290"/>
      <c r="F22" s="175"/>
    </row>
    <row r="23" spans="1:6" s="161" customFormat="1" ht="27" customHeight="1">
      <c r="A23" s="185"/>
      <c r="B23" s="186"/>
      <c r="C23" s="178"/>
      <c r="D23" s="291"/>
      <c r="E23" s="291"/>
      <c r="F23" s="179"/>
    </row>
    <row r="24" spans="1:6" ht="27" customHeight="1">
      <c r="A24" s="285" t="s">
        <v>496</v>
      </c>
      <c r="B24" s="285"/>
      <c r="C24" s="285"/>
      <c r="D24" s="285"/>
      <c r="E24" s="285"/>
      <c r="F24" s="285"/>
    </row>
  </sheetData>
  <mergeCells count="22">
    <mergeCell ref="A1:F1"/>
    <mergeCell ref="C12:F12"/>
    <mergeCell ref="C13:F13"/>
    <mergeCell ref="A4:B4"/>
    <mergeCell ref="A5:B5"/>
    <mergeCell ref="A6:B6"/>
    <mergeCell ref="C11:F11"/>
    <mergeCell ref="C8:F8"/>
    <mergeCell ref="C9:F9"/>
    <mergeCell ref="C10:F10"/>
    <mergeCell ref="A14:B14"/>
    <mergeCell ref="A18:B18"/>
    <mergeCell ref="A19:B19"/>
    <mergeCell ref="A7:B7"/>
    <mergeCell ref="A8:B8"/>
    <mergeCell ref="A24:F24"/>
    <mergeCell ref="C19:F19"/>
    <mergeCell ref="D20:E20"/>
    <mergeCell ref="D21:E21"/>
    <mergeCell ref="D22:E22"/>
    <mergeCell ref="D23:E23"/>
    <mergeCell ref="A20:B20"/>
  </mergeCells>
  <printOptions horizontalCentered="1"/>
  <pageMargins left="0.70866141732283472" right="0.39370078740157483" top="0.39370078740157483" bottom="0.35433070866141736" header="0.15748031496062992" footer="0.11811023622047245"/>
  <pageSetup paperSize="9" scale="80" orientation="portrait" r:id="rId1"/>
  <headerFooter alignWithMargins="0">
    <oddFooter>&amp;LMD_PQ_HQ_06_01_B  Rev.01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1:F17"/>
  <sheetViews>
    <sheetView showGridLines="0" zoomScale="80" zoomScaleNormal="80" workbookViewId="0">
      <selection sqref="A1:F1"/>
    </sheetView>
  </sheetViews>
  <sheetFormatPr defaultColWidth="9.140625" defaultRowHeight="12.75"/>
  <cols>
    <col min="1" max="1" width="15.140625" style="30" customWidth="1"/>
    <col min="2" max="2" width="24.7109375" style="30" customWidth="1"/>
    <col min="3" max="3" width="19.85546875" style="30" customWidth="1"/>
    <col min="4" max="4" width="21.7109375" style="30" customWidth="1"/>
    <col min="5" max="5" width="23" style="30" customWidth="1"/>
    <col min="6" max="6" width="42.28515625" style="30" customWidth="1"/>
    <col min="7" max="16384" width="9.140625" style="30"/>
  </cols>
  <sheetData>
    <row r="1" spans="1:6" ht="49.7" customHeight="1">
      <c r="A1" s="307" t="str">
        <f>VLOOKUP(12,Labels!$A$1:$M$98,Ev_Matrix!$C$4)</f>
        <v>USEFUL CONTACTS</v>
      </c>
      <c r="B1" s="308"/>
      <c r="C1" s="308"/>
      <c r="D1" s="308"/>
      <c r="E1" s="308"/>
      <c r="F1" s="309"/>
    </row>
    <row r="2" spans="1:6" s="52" customFormat="1" ht="33" customHeight="1">
      <c r="A2" s="205"/>
      <c r="B2" s="180"/>
      <c r="C2" s="181" t="str">
        <f>Ev_Matrix!M3</f>
        <v>Supplier</v>
      </c>
      <c r="D2" s="203"/>
      <c r="E2" s="181" t="str">
        <f>Ev_Matrix!Y1</f>
        <v>Date</v>
      </c>
      <c r="F2" s="184"/>
    </row>
    <row r="3" spans="1:6" ht="15" customHeight="1">
      <c r="A3" s="182"/>
      <c r="B3" s="182"/>
      <c r="C3" s="182"/>
      <c r="D3" s="182"/>
      <c r="E3" s="182"/>
      <c r="F3" s="182"/>
    </row>
    <row r="4" spans="1:6" ht="33" customHeight="1">
      <c r="A4" s="187" t="str">
        <f>VLOOKUP(13,Labels!$A$1:$M$98,Ev_Matrix!$C$4)</f>
        <v>presents at the audit</v>
      </c>
      <c r="B4" s="187" t="str">
        <f>UPPER(VLOOKUP(8,Labels!$A$1:$M$98,Ev_Matrix!$C$4))</f>
        <v>NAME</v>
      </c>
      <c r="C4" s="188" t="str">
        <f>VLOOKUP(15,Labels!$A$1:$M$98,Ev_Matrix!$C$4)</f>
        <v>Company</v>
      </c>
      <c r="D4" s="188" t="str">
        <f>VLOOKUP(16,Labels!$A$1:$M$98,Ev_Matrix!$C$4)</f>
        <v>Function</v>
      </c>
      <c r="E4" s="187" t="str">
        <f>VLOOKUP(17,Labels!$A$1:$M$98,Ev_Matrix!$C$4)</f>
        <v>Phone no.</v>
      </c>
      <c r="F4" s="188" t="s">
        <v>254</v>
      </c>
    </row>
    <row r="5" spans="1:6" ht="33.75" customHeight="1">
      <c r="A5" s="196"/>
      <c r="B5" s="199"/>
      <c r="C5" s="199"/>
      <c r="D5" s="199"/>
      <c r="E5" s="197"/>
      <c r="F5" s="198"/>
    </row>
    <row r="6" spans="1:6" ht="33.75" customHeight="1">
      <c r="A6" s="196"/>
      <c r="B6" s="199"/>
      <c r="C6" s="199"/>
      <c r="D6" s="199"/>
      <c r="E6" s="50"/>
      <c r="F6" s="183"/>
    </row>
    <row r="7" spans="1:6" ht="33.75" customHeight="1">
      <c r="A7" s="196"/>
      <c r="B7" s="49"/>
      <c r="C7" s="48"/>
      <c r="D7" s="49"/>
      <c r="E7" s="50"/>
      <c r="F7" s="183"/>
    </row>
    <row r="8" spans="1:6" ht="33.75" customHeight="1">
      <c r="A8" s="196"/>
      <c r="B8" s="49"/>
      <c r="C8" s="48"/>
      <c r="D8" s="49"/>
      <c r="E8" s="50"/>
      <c r="F8" s="183"/>
    </row>
    <row r="9" spans="1:6" ht="33.75" customHeight="1">
      <c r="A9" s="204"/>
      <c r="B9" s="204"/>
      <c r="C9" s="204"/>
      <c r="D9" s="204"/>
      <c r="E9" s="204"/>
      <c r="F9" s="204"/>
    </row>
    <row r="10" spans="1:6" ht="33.75" customHeight="1">
      <c r="A10" s="204"/>
      <c r="B10" s="204"/>
      <c r="C10" s="204"/>
      <c r="D10" s="204"/>
      <c r="E10" s="204"/>
      <c r="F10" s="204"/>
    </row>
    <row r="11" spans="1:6" ht="33.75" customHeight="1">
      <c r="A11" s="204"/>
      <c r="B11" s="204"/>
      <c r="C11" s="204"/>
      <c r="D11" s="204"/>
      <c r="E11" s="204"/>
      <c r="F11" s="204"/>
    </row>
    <row r="12" spans="1:6" ht="33.75" customHeight="1">
      <c r="A12" s="204"/>
      <c r="B12" s="204"/>
      <c r="C12" s="204"/>
      <c r="D12" s="204"/>
      <c r="E12" s="204"/>
      <c r="F12" s="204"/>
    </row>
    <row r="13" spans="1:6" ht="33.75" customHeight="1">
      <c r="A13" s="204"/>
      <c r="B13" s="204"/>
      <c r="C13" s="204"/>
      <c r="D13" s="204"/>
      <c r="E13" s="204"/>
      <c r="F13" s="204"/>
    </row>
    <row r="14" spans="1:6" ht="33.75" customHeight="1">
      <c r="A14" s="204"/>
      <c r="B14" s="204"/>
      <c r="C14" s="204"/>
      <c r="D14" s="204"/>
      <c r="E14" s="204"/>
      <c r="F14" s="204"/>
    </row>
    <row r="17" spans="1:1" ht="15">
      <c r="A17" s="182" t="s">
        <v>496</v>
      </c>
    </row>
  </sheetData>
  <mergeCells count="1">
    <mergeCell ref="A1:F1"/>
  </mergeCells>
  <printOptions horizontalCentered="1"/>
  <pageMargins left="0.11811023622047245" right="7.874015748031496E-2" top="0.59055118110236227" bottom="0.19685039370078741" header="0.15748031496062992" footer="0.11811023622047245"/>
  <pageSetup paperSize="9" scale="77" orientation="landscape" r:id="rId1"/>
  <headerFooter alignWithMargins="0">
    <oddFooter>&amp;LMD_PQ_HQ_06_01_B  Rev.01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2"/>
  <dimension ref="A1:G21"/>
  <sheetViews>
    <sheetView showGridLines="0" zoomScale="112" zoomScaleNormal="112" workbookViewId="0">
      <selection sqref="A1:C1"/>
    </sheetView>
  </sheetViews>
  <sheetFormatPr defaultColWidth="9.140625" defaultRowHeight="12.75"/>
  <cols>
    <col min="1" max="1" width="9.7109375" style="31" customWidth="1"/>
    <col min="2" max="2" width="8.7109375" style="31" customWidth="1"/>
    <col min="3" max="4" width="47.7109375" style="32" customWidth="1"/>
    <col min="5" max="5" width="15.5703125" style="31" customWidth="1"/>
    <col min="6" max="6" width="8.28515625" style="31" customWidth="1"/>
    <col min="7" max="7" width="8.7109375" style="31" customWidth="1"/>
    <col min="8" max="16384" width="9.140625" style="31"/>
  </cols>
  <sheetData>
    <row r="1" spans="1:7" ht="46.5" customHeight="1">
      <c r="A1" s="315" t="str">
        <f>VLOOKUP(26,Labels!$A$1:$M$98,Ev_Matrix!$C$4)</f>
        <v>AUDITOR NOTES (SQE)</v>
      </c>
      <c r="B1" s="315"/>
      <c r="C1" s="316"/>
      <c r="D1" s="189" t="str">
        <f>Ev_Matrix!M3</f>
        <v>Supplier</v>
      </c>
      <c r="E1" s="190">
        <f>'Supplier Profile'!C4</f>
        <v>0</v>
      </c>
      <c r="F1" s="191" t="str">
        <f>Ev_Matrix!Y1</f>
        <v>Date</v>
      </c>
      <c r="G1" s="192">
        <f>Ev_Matrix!AA1</f>
        <v>0</v>
      </c>
    </row>
    <row r="2" spans="1:7" ht="22.5" customHeight="1">
      <c r="A2" s="312"/>
      <c r="B2" s="313"/>
      <c r="C2" s="313"/>
      <c r="D2" s="313"/>
      <c r="E2" s="313"/>
      <c r="F2" s="313"/>
      <c r="G2" s="314"/>
    </row>
    <row r="3" spans="1:7" ht="22.5" customHeight="1">
      <c r="B3" s="91"/>
      <c r="C3" s="84"/>
      <c r="D3" s="84"/>
    </row>
    <row r="4" spans="1:7" s="135" customFormat="1" ht="22.5" customHeight="1">
      <c r="A4" s="133" t="str">
        <f>VLOOKUP(19,Labels!$A$1:$M$98,Ev_Matrix!$C$4)</f>
        <v>Question</v>
      </c>
      <c r="B4" s="133" t="str">
        <f>VLOOKUP(20,Labels!$A$1:$M$98,Ev_Matrix!$C$4)</f>
        <v>EVAL.</v>
      </c>
      <c r="C4" s="134" t="str">
        <f>VLOOKUP(21,Labels!$A$1:$M$98,Ev_Matrix!$C$4)&amp;" *"</f>
        <v>OBSERVATION *</v>
      </c>
      <c r="D4" s="134" t="str">
        <f>VLOOKUP(22,Labels!$A$1:$M$98,Ev_Matrix!$C$4)&amp;" *"</f>
        <v>CORRECTIVE ACTION *</v>
      </c>
      <c r="E4" s="133" t="str">
        <f>VLOOKUP(23,Labels!$A$1:$M$98,Ev_Matrix!$C$4)</f>
        <v>Responsable</v>
      </c>
      <c r="F4" s="133" t="str">
        <f>F1</f>
        <v>Date</v>
      </c>
      <c r="G4" s="133" t="str">
        <f>VLOOKUP(25,Labels!$A$1:$M$98,Ev_Matrix!$C$4)</f>
        <v>Status</v>
      </c>
    </row>
    <row r="5" spans="1:7" ht="22.5" customHeight="1">
      <c r="A5" s="195"/>
      <c r="B5" s="122"/>
      <c r="C5" s="124"/>
      <c r="D5" s="123"/>
      <c r="E5" s="138"/>
      <c r="F5" s="125"/>
      <c r="G5" s="139"/>
    </row>
    <row r="6" spans="1:7" ht="22.5" customHeight="1">
      <c r="A6" s="195"/>
      <c r="B6" s="122"/>
      <c r="C6" s="124"/>
      <c r="D6" s="123"/>
      <c r="E6" s="138"/>
      <c r="F6" s="125"/>
      <c r="G6" s="139"/>
    </row>
    <row r="7" spans="1:7" ht="22.5" customHeight="1">
      <c r="A7" s="195"/>
      <c r="B7" s="122"/>
      <c r="C7" s="124"/>
      <c r="D7" s="123"/>
      <c r="E7" s="138"/>
      <c r="F7" s="125"/>
      <c r="G7" s="139"/>
    </row>
    <row r="8" spans="1:7" ht="22.5" customHeight="1">
      <c r="A8" s="195"/>
      <c r="B8" s="122"/>
      <c r="C8" s="124"/>
      <c r="D8" s="123"/>
      <c r="E8" s="138"/>
      <c r="F8" s="125"/>
      <c r="G8" s="139"/>
    </row>
    <row r="9" spans="1:7" ht="22.5" customHeight="1">
      <c r="A9" s="195"/>
      <c r="B9" s="195"/>
      <c r="C9" s="124"/>
      <c r="D9" s="124"/>
      <c r="E9" s="138"/>
      <c r="F9" s="125"/>
      <c r="G9" s="139"/>
    </row>
    <row r="10" spans="1:7" ht="22.5" customHeight="1">
      <c r="A10" s="195"/>
      <c r="B10" s="122"/>
      <c r="C10" s="124"/>
      <c r="D10" s="123"/>
      <c r="E10" s="138"/>
      <c r="F10" s="125"/>
      <c r="G10" s="139"/>
    </row>
    <row r="11" spans="1:7" ht="22.5" customHeight="1">
      <c r="A11" s="195"/>
      <c r="B11" s="122"/>
      <c r="C11" s="124"/>
      <c r="D11" s="124"/>
      <c r="E11" s="138"/>
      <c r="F11" s="125"/>
      <c r="G11" s="139"/>
    </row>
    <row r="12" spans="1:7" ht="22.5" customHeight="1">
      <c r="A12" s="195"/>
      <c r="B12" s="122"/>
      <c r="C12" s="124"/>
      <c r="D12" s="123"/>
      <c r="E12" s="138"/>
      <c r="F12" s="125"/>
      <c r="G12" s="139"/>
    </row>
    <row r="13" spans="1:7" ht="22.5" customHeight="1">
      <c r="A13" s="195"/>
      <c r="B13" s="122"/>
      <c r="C13" s="124"/>
      <c r="D13" s="123"/>
      <c r="E13" s="138"/>
      <c r="F13" s="125"/>
      <c r="G13" s="139"/>
    </row>
    <row r="14" spans="1:7" ht="22.5" customHeight="1">
      <c r="A14" s="195"/>
      <c r="B14" s="195"/>
      <c r="C14" s="124"/>
      <c r="D14" s="123"/>
      <c r="E14" s="138"/>
      <c r="F14" s="125"/>
      <c r="G14" s="139"/>
    </row>
    <row r="15" spans="1:7" ht="22.5" customHeight="1">
      <c r="A15" s="137"/>
      <c r="B15" s="122"/>
      <c r="C15" s="124"/>
      <c r="D15" s="123"/>
      <c r="E15" s="138"/>
      <c r="F15" s="125"/>
      <c r="G15" s="139"/>
    </row>
    <row r="16" spans="1:7" ht="22.5" customHeight="1">
      <c r="A16" s="137"/>
      <c r="B16" s="122"/>
      <c r="C16" s="124"/>
      <c r="D16" s="123"/>
      <c r="E16" s="138"/>
      <c r="F16" s="125"/>
      <c r="G16" s="139"/>
    </row>
    <row r="17" spans="1:7" ht="22.5" customHeight="1">
      <c r="A17" s="137"/>
      <c r="B17" s="122"/>
      <c r="C17" s="124"/>
      <c r="D17" s="123"/>
      <c r="E17" s="138"/>
      <c r="F17" s="125"/>
      <c r="G17" s="139"/>
    </row>
    <row r="18" spans="1:7" ht="22.5" customHeight="1">
      <c r="A18" s="137"/>
      <c r="B18" s="122"/>
      <c r="C18" s="124"/>
      <c r="D18" s="123"/>
      <c r="E18" s="138"/>
      <c r="F18" s="125"/>
      <c r="G18" s="139"/>
    </row>
    <row r="19" spans="1:7" ht="22.5" customHeight="1">
      <c r="A19" s="137"/>
      <c r="B19" s="122"/>
      <c r="C19" s="124"/>
      <c r="D19" s="123"/>
      <c r="E19" s="138"/>
      <c r="F19" s="125"/>
      <c r="G19" s="139"/>
    </row>
    <row r="20" spans="1:7" ht="22.5" customHeight="1">
      <c r="A20" s="137"/>
      <c r="B20" s="122"/>
      <c r="C20" s="124"/>
      <c r="D20" s="123"/>
      <c r="E20" s="138"/>
      <c r="F20" s="125"/>
      <c r="G20" s="139"/>
    </row>
    <row r="21" spans="1:7" s="194" customFormat="1" ht="25.5" customHeight="1">
      <c r="A21" s="311" t="str">
        <f>Ev_Matrix!A30</f>
        <v>Supplier Resp.</v>
      </c>
      <c r="B21" s="311"/>
      <c r="C21" s="193">
        <f>Ev_Matrix!D30</f>
        <v>0</v>
      </c>
      <c r="D21" s="193" t="str">
        <f>Ev_Matrix!K30</f>
        <v>SQE:</v>
      </c>
      <c r="E21" s="310">
        <f>Ev_Matrix!M30</f>
        <v>0</v>
      </c>
      <c r="F21" s="310"/>
      <c r="G21" s="310"/>
    </row>
  </sheetData>
  <sheetProtection insertRows="0"/>
  <mergeCells count="4">
    <mergeCell ref="E21:G21"/>
    <mergeCell ref="A21:B21"/>
    <mergeCell ref="A2:G2"/>
    <mergeCell ref="A1:C1"/>
  </mergeCells>
  <printOptions horizontalCentered="1"/>
  <pageMargins left="0.19685039370078741" right="0.19685039370078741" top="0.59055118110236227" bottom="0.27559055118110237" header="0.19685039370078741" footer="0.19685039370078741"/>
  <pageSetup paperSize="9" orientation="landscape" r:id="rId1"/>
  <headerFooter alignWithMargins="0">
    <oddFooter>&amp;LMD_PQ_HQ_06_01_B  Rev.01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dimension ref="A1:H101"/>
  <sheetViews>
    <sheetView tabSelected="1" zoomScale="120" zoomScaleNormal="120" zoomScaleSheetLayoutView="110" workbookViewId="0">
      <pane xSplit="1" ySplit="1" topLeftCell="C76" activePane="bottomRight" state="frozen"/>
      <selection activeCell="B32" sqref="B32"/>
      <selection pane="topRight" activeCell="B32" sqref="B32"/>
      <selection pane="bottomLeft" activeCell="B32" sqref="B32"/>
      <selection pane="bottomRight" activeCell="F96" sqref="F96"/>
    </sheetView>
  </sheetViews>
  <sheetFormatPr defaultColWidth="9.140625" defaultRowHeight="12.75"/>
  <cols>
    <col min="1" max="1" width="5.7109375" style="37" customWidth="1"/>
    <col min="2" max="2" width="96.140625" style="44" customWidth="1"/>
    <col min="3" max="3" width="7.5703125" style="19" customWidth="1"/>
    <col min="4" max="4" width="7.5703125" style="33" customWidth="1"/>
    <col min="5" max="5" width="67.5703125" style="142" customWidth="1"/>
    <col min="6" max="6" width="68.28515625" style="140" customWidth="1"/>
    <col min="7" max="8" width="7.5703125" style="22" customWidth="1"/>
    <col min="9" max="16384" width="9.140625" style="22"/>
  </cols>
  <sheetData>
    <row r="1" spans="1:7">
      <c r="B1" s="21"/>
      <c r="D1" s="20"/>
      <c r="E1" s="144" t="s">
        <v>276</v>
      </c>
      <c r="F1" s="144" t="s">
        <v>277</v>
      </c>
    </row>
    <row r="2" spans="1:7" s="59" customFormat="1">
      <c r="A2" s="55" t="s">
        <v>274</v>
      </c>
      <c r="B2" s="56" t="str">
        <f>VLOOKUP(C2,$C:$F,Ev_Matrix!$C$4,FALSE)</f>
        <v>TECHNICAL AND CONTRACTUAL DOCUMENTATION</v>
      </c>
      <c r="C2" s="57" t="str">
        <f>A2</f>
        <v>1</v>
      </c>
      <c r="D2" s="58" t="s">
        <v>235</v>
      </c>
      <c r="E2" s="145" t="s">
        <v>368</v>
      </c>
      <c r="F2" s="151" t="s">
        <v>369</v>
      </c>
    </row>
    <row r="3" spans="1:7">
      <c r="A3" s="43" t="s">
        <v>273</v>
      </c>
      <c r="B3" s="86" t="str">
        <f>VLOOKUP(C3,$C:$F,Ev_Matrix!$C$4,FALSE)</f>
        <v>Berco complete technical documentation and updated</v>
      </c>
      <c r="C3" s="19" t="str">
        <f t="shared" ref="C3:C66" si="0">A3</f>
        <v>1A</v>
      </c>
      <c r="D3" s="34" t="s">
        <v>235</v>
      </c>
      <c r="E3" s="146" t="s">
        <v>497</v>
      </c>
      <c r="F3" s="152" t="s">
        <v>498</v>
      </c>
    </row>
    <row r="4" spans="1:7" ht="34.5" customHeight="1">
      <c r="A4" s="41" t="s">
        <v>280</v>
      </c>
      <c r="B4" s="39" t="str">
        <f>VLOOKUP(C4,$C:$F,Ev_Matrix!$C$4,FALSE)</f>
        <v>Drawings, additional sheet (if present), technical specifications,  materials specifications. Check the documentation correspondence with Berco order</v>
      </c>
      <c r="C4" s="19" t="str">
        <f t="shared" si="0"/>
        <v>1A1</v>
      </c>
      <c r="D4" s="34" t="s">
        <v>235</v>
      </c>
      <c r="E4" s="147" t="s">
        <v>499</v>
      </c>
      <c r="F4" s="140" t="s">
        <v>500</v>
      </c>
    </row>
    <row r="5" spans="1:7">
      <c r="A5" s="43" t="s">
        <v>275</v>
      </c>
      <c r="B5" s="86" t="str">
        <f>VLOOKUP(C5,$C:$F,Ev_Matrix!$C$4,FALSE)</f>
        <v>Berco complete and updated procedures</v>
      </c>
      <c r="C5" s="19" t="str">
        <f t="shared" si="0"/>
        <v>1B</v>
      </c>
      <c r="D5" s="34" t="s">
        <v>235</v>
      </c>
      <c r="E5" s="146" t="s">
        <v>501</v>
      </c>
      <c r="F5" s="152" t="s">
        <v>502</v>
      </c>
    </row>
    <row r="6" spans="1:7" ht="25.5">
      <c r="A6" s="41" t="s">
        <v>281</v>
      </c>
      <c r="B6" s="40" t="str">
        <f>VLOOKUP(C6,$C:$F,Ev_Matrix!$C$4,FALSE)</f>
        <v>Berco procedures, any identification sheets, and failure and characteristic evaluation criteria must be complete and up-to-date.</v>
      </c>
      <c r="C6" s="19" t="str">
        <f t="shared" si="0"/>
        <v>1B1</v>
      </c>
      <c r="D6" s="34" t="s">
        <v>235</v>
      </c>
      <c r="E6" s="147" t="s">
        <v>518</v>
      </c>
      <c r="F6" s="140" t="s">
        <v>519</v>
      </c>
    </row>
    <row r="7" spans="1:7">
      <c r="A7" s="43" t="s">
        <v>282</v>
      </c>
      <c r="B7" s="86" t="str">
        <f>VLOOKUP(C7,$C:$F,Ev_Matrix!$C$4,FALSE)</f>
        <v>Supplier documentation</v>
      </c>
      <c r="C7" s="19" t="str">
        <f t="shared" si="0"/>
        <v>1C</v>
      </c>
      <c r="D7" s="34" t="s">
        <v>235</v>
      </c>
      <c r="E7" s="146" t="s">
        <v>236</v>
      </c>
      <c r="F7" s="152" t="s">
        <v>370</v>
      </c>
    </row>
    <row r="8" spans="1:7" ht="161.44999999999999" customHeight="1">
      <c r="A8" s="38" t="s">
        <v>283</v>
      </c>
      <c r="B8" s="39" t="str">
        <f>VLOOKUP(C8,$C:$F,Ev_Matrix!$C$4,FALSE)</f>
        <v xml:space="preserve">Supporting standards, reference samples, test methods, and safety data sheets must be up-to-date and available. Proper management of the documentation must be demonstrated. Tolerances must be indicated on the drawing. The binding product characteristics (KPC – Key Product Characteristics) must be identified with those properties or parameters whose variability can affect the mountability, shape, or functionality once the component is installed.
If the documentation provided by the customer does not clearly indicate the existence of binding characteristics (safety, approval, key, etc.), the supplier must be able to identify at least the characteristics concerning tight tolerances, mountability, functionality, aesthetics, reliability, and/or characteristics influenced by process parameters and/or that influence the next/final process.
</v>
      </c>
      <c r="C8" s="19" t="str">
        <f t="shared" si="0"/>
        <v>1C1</v>
      </c>
      <c r="D8" s="34" t="s">
        <v>235</v>
      </c>
      <c r="E8" s="147" t="s">
        <v>263</v>
      </c>
      <c r="F8" s="140" t="s">
        <v>520</v>
      </c>
    </row>
    <row r="9" spans="1:7">
      <c r="A9" s="37" t="s">
        <v>284</v>
      </c>
      <c r="B9" s="86" t="str">
        <f>VLOOKUP(C9,$C:$F,Ev_Matrix!$C$4,FALSE)</f>
        <v xml:space="preserve">Berco contractual documentation </v>
      </c>
      <c r="C9" s="19" t="str">
        <f t="shared" si="0"/>
        <v>1D</v>
      </c>
      <c r="D9" s="34" t="s">
        <v>235</v>
      </c>
      <c r="E9" s="146" t="s">
        <v>503</v>
      </c>
      <c r="F9" s="152" t="s">
        <v>504</v>
      </c>
    </row>
    <row r="10" spans="1:7" ht="30.2" customHeight="1">
      <c r="A10" s="38" t="s">
        <v>285</v>
      </c>
      <c r="B10" s="40" t="str">
        <f>VLOOKUP(C10,$C:$F,Ev_Matrix!$C$4,FALSE)</f>
        <v>The supplier has received and is familiar with the General Supply Specifications, the Supply Contract, and the Quality Contract.</v>
      </c>
      <c r="C10" s="19" t="str">
        <f t="shared" si="0"/>
        <v>1D1</v>
      </c>
      <c r="D10" s="34" t="s">
        <v>235</v>
      </c>
      <c r="E10" s="147" t="s">
        <v>495</v>
      </c>
      <c r="F10" s="140" t="s">
        <v>521</v>
      </c>
    </row>
    <row r="11" spans="1:7">
      <c r="A11" s="37" t="s">
        <v>184</v>
      </c>
      <c r="B11" s="39" t="str">
        <f>VLOOKUP(C11,$C:$F,Ev_Matrix!$C$4,FALSE)</f>
        <v>-</v>
      </c>
      <c r="C11" s="19" t="str">
        <f t="shared" si="0"/>
        <v>1E</v>
      </c>
      <c r="D11" s="33" t="s">
        <v>249</v>
      </c>
      <c r="E11" s="147" t="s">
        <v>13</v>
      </c>
      <c r="F11" s="147" t="s">
        <v>13</v>
      </c>
      <c r="G11" s="136" t="s">
        <v>13</v>
      </c>
    </row>
    <row r="12" spans="1:7">
      <c r="A12" s="38" t="s">
        <v>185</v>
      </c>
      <c r="B12" s="39" t="str">
        <f>VLOOKUP(C12,$C:$F,Ev_Matrix!$C$4,FALSE)</f>
        <v>-</v>
      </c>
      <c r="C12" s="19" t="str">
        <f t="shared" si="0"/>
        <v>1E1</v>
      </c>
      <c r="D12" s="33" t="s">
        <v>249</v>
      </c>
      <c r="E12" s="147" t="s">
        <v>13</v>
      </c>
      <c r="F12" s="147" t="s">
        <v>13</v>
      </c>
      <c r="G12" s="136" t="s">
        <v>13</v>
      </c>
    </row>
    <row r="13" spans="1:7" s="59" customFormat="1">
      <c r="A13" s="55" t="s">
        <v>279</v>
      </c>
      <c r="B13" s="56" t="str">
        <f>VLOOKUP(C13,$C:$F,Ev_Matrix!$C$4,FALSE)</f>
        <v>QUALITY SYSTEM DOCUMENTATION</v>
      </c>
      <c r="C13" s="57" t="str">
        <f t="shared" si="0"/>
        <v>2</v>
      </c>
      <c r="D13" s="58" t="s">
        <v>235</v>
      </c>
      <c r="E13" s="145" t="s">
        <v>373</v>
      </c>
      <c r="F13" s="151" t="s">
        <v>371</v>
      </c>
    </row>
    <row r="14" spans="1:7">
      <c r="A14" s="37" t="s">
        <v>287</v>
      </c>
      <c r="B14" s="87" t="str">
        <f>VLOOKUP(C14,$C:$F,Ev_Matrix!$C$4,FALSE)</f>
        <v>Flowchart</v>
      </c>
      <c r="C14" s="19" t="str">
        <f t="shared" si="0"/>
        <v>2A</v>
      </c>
      <c r="D14" s="34" t="s">
        <v>235</v>
      </c>
      <c r="E14" s="148" t="s">
        <v>374</v>
      </c>
      <c r="F14" s="152" t="s">
        <v>522</v>
      </c>
    </row>
    <row r="15" spans="1:7" ht="119.25" customHeight="1">
      <c r="A15" s="38" t="s">
        <v>288</v>
      </c>
      <c r="B15" s="39" t="str">
        <f>VLOOKUP(C15,$C:$F,Ev_Matrix!$C$4,FALSE)</f>
        <v>The Process Flowchart must be available at the supplier's production site: it should start from the material receiving area and continue through the entire process to the shipping area, identifying the labeling and storage warehouse areas.
Any zone for reworking or repair operations must be shown on the Diagram, and the material return flow to the normal production flow must be indicated. A critical point concerns the flow of repaired or reworked material.
Control/inspection areas must be indicated within the process, whether they are inline or offline. If these control operations result in scrap, this must be indicated on the Diagram.</v>
      </c>
      <c r="C15" s="19" t="str">
        <f t="shared" si="0"/>
        <v>2A1</v>
      </c>
      <c r="D15" s="34" t="s">
        <v>235</v>
      </c>
      <c r="E15" s="147" t="s">
        <v>140</v>
      </c>
      <c r="F15" s="140" t="s">
        <v>523</v>
      </c>
    </row>
    <row r="16" spans="1:7">
      <c r="A16" s="37" t="s">
        <v>289</v>
      </c>
      <c r="B16" s="87" t="str">
        <f>VLOOKUP(C16,$C:$F,Ev_Matrix!$C$4,FALSE)</f>
        <v>Process FMEA</v>
      </c>
      <c r="C16" s="19" t="str">
        <f t="shared" si="0"/>
        <v>2B</v>
      </c>
      <c r="D16" s="34" t="s">
        <v>235</v>
      </c>
      <c r="E16" s="148" t="s">
        <v>375</v>
      </c>
      <c r="F16" s="152" t="s">
        <v>372</v>
      </c>
    </row>
    <row r="17" spans="1:6" ht="24.75" customHeight="1">
      <c r="A17" s="38" t="s">
        <v>290</v>
      </c>
      <c r="B17" s="40" t="str">
        <f>VLOOKUP(C17,$C:$F,Ev_Matrix!$C$4,FALSE)</f>
        <v>Evidence of Berco's key characteristics, updated in response to quality issues, with acceptable RPN.</v>
      </c>
      <c r="C17" s="19" t="str">
        <f t="shared" si="0"/>
        <v>2B1</v>
      </c>
      <c r="D17" s="34" t="s">
        <v>235</v>
      </c>
      <c r="E17" s="149" t="s">
        <v>505</v>
      </c>
      <c r="F17" s="140" t="s">
        <v>524</v>
      </c>
    </row>
    <row r="18" spans="1:6" ht="25.5">
      <c r="A18" s="37" t="s">
        <v>291</v>
      </c>
      <c r="B18" s="87" t="str">
        <f>VLOOKUP(C18,$C:$F,Ev_Matrix!$C$4,FALSE)</f>
        <v xml:space="preserve">Control Plan </v>
      </c>
      <c r="C18" s="19" t="str">
        <f t="shared" si="0"/>
        <v>2C</v>
      </c>
      <c r="D18" s="34" t="s">
        <v>206</v>
      </c>
      <c r="E18" s="148" t="s">
        <v>376</v>
      </c>
      <c r="F18" s="152" t="s">
        <v>378</v>
      </c>
    </row>
    <row r="19" spans="1:6" s="23" customFormat="1" ht="36.75" customHeight="1">
      <c r="A19" s="41" t="s">
        <v>292</v>
      </c>
      <c r="B19" s="40" t="str">
        <f>VLOOKUP(C19,$C:$F,Ev_Matrix!$C$4,FALSE)</f>
        <v>Evidence of Berco's key characteristics, updated in response to quality issues. Adequate: sampling plans, frequency of inspections, control-test methods, data recording, reaction plans.</v>
      </c>
      <c r="C19" s="19" t="str">
        <f t="shared" si="0"/>
        <v>2C1</v>
      </c>
      <c r="D19" s="34" t="s">
        <v>235</v>
      </c>
      <c r="E19" s="149" t="s">
        <v>506</v>
      </c>
      <c r="F19" s="140" t="s">
        <v>525</v>
      </c>
    </row>
    <row r="20" spans="1:6" ht="25.5">
      <c r="A20" s="37" t="s">
        <v>293</v>
      </c>
      <c r="B20" s="87" t="str">
        <f>VLOOKUP(C20,$C:$F,Ev_Matrix!$C$4,FALSE)</f>
        <v>Declaration of Conformity of the Produced Batch (Release of Compliant Product)</v>
      </c>
      <c r="C20" s="19" t="str">
        <f t="shared" si="0"/>
        <v>2D</v>
      </c>
      <c r="D20" s="34" t="s">
        <v>206</v>
      </c>
      <c r="E20" s="148" t="s">
        <v>377</v>
      </c>
      <c r="F20" s="152" t="s">
        <v>526</v>
      </c>
    </row>
    <row r="21" spans="1:6" ht="126.75" customHeight="1">
      <c r="A21" s="38" t="s">
        <v>294</v>
      </c>
      <c r="B21" s="45" t="str">
        <f>VLOOKUP(C21,$C:$F,Ev_Matrix!$C$4,FALSE)</f>
        <v>Release of compliant product, test results, and controls performed readily available. The supplier must possess the relevant regulations, must have communicated the requirements to its sub-suppliers, must have surveyed its sub-suppliers for the involved applications, and must keep a copy of the received documentation. The supplier must have a copy of the documentation requested by Berco and have responded to Berco's requests within the stipulated timeframes, and keep a copy of the sent documentation. If certain materials/components need modification to eliminate a substance, the supplier must have taken all measures to ensure compliance with the requirements and must manage the traceability of components before and after modification. The supplier must have promptly informed Berco of the ongoing modification by sending the updated MSDS (Material Safety Data Sheet) for the involved items.</v>
      </c>
      <c r="C21" s="19" t="str">
        <f t="shared" si="0"/>
        <v>2D1</v>
      </c>
      <c r="D21" s="34"/>
      <c r="E21" s="141" t="s">
        <v>507</v>
      </c>
      <c r="F21" s="140" t="s">
        <v>527</v>
      </c>
    </row>
    <row r="22" spans="1:6">
      <c r="A22" s="37" t="s">
        <v>295</v>
      </c>
      <c r="B22" s="86" t="str">
        <f>VLOOKUP(C22,$C:$F,Ev_Matrix!$C$4,FALSE)</f>
        <v>Technical Approval Report as requested by Berco</v>
      </c>
      <c r="C22" s="19" t="str">
        <f t="shared" si="0"/>
        <v>2E</v>
      </c>
      <c r="D22" s="34" t="s">
        <v>235</v>
      </c>
      <c r="E22" s="146" t="s">
        <v>508</v>
      </c>
      <c r="F22" s="152" t="s">
        <v>528</v>
      </c>
    </row>
    <row r="23" spans="1:6" ht="15.75" customHeight="1">
      <c r="A23" s="38" t="s">
        <v>296</v>
      </c>
      <c r="B23" s="39" t="str">
        <f>VLOOKUP(C23,$C:$F,Ev_Matrix!$C$4,FALSE)</f>
        <v>Technical Approval Report as requested by Berco</v>
      </c>
      <c r="C23" s="19" t="str">
        <f t="shared" si="0"/>
        <v>2E1</v>
      </c>
      <c r="D23" s="34"/>
      <c r="E23" s="147" t="s">
        <v>508</v>
      </c>
      <c r="F23" s="140" t="s">
        <v>528</v>
      </c>
    </row>
    <row r="24" spans="1:6" s="59" customFormat="1">
      <c r="A24" s="55" t="s">
        <v>286</v>
      </c>
      <c r="B24" s="56" t="str">
        <f>VLOOKUP(C24,$C:$F,Ev_Matrix!$C$4,FALSE)</f>
        <v xml:space="preserve">QUALITY SYSTEM DOCUMENTATION </v>
      </c>
      <c r="C24" s="57" t="str">
        <f t="shared" si="0"/>
        <v>3</v>
      </c>
      <c r="D24" s="58"/>
      <c r="E24" s="145" t="s">
        <v>373</v>
      </c>
      <c r="F24" s="151" t="s">
        <v>0</v>
      </c>
    </row>
    <row r="25" spans="1:6" ht="14.25" customHeight="1">
      <c r="A25" s="37" t="s">
        <v>297</v>
      </c>
      <c r="B25" s="87" t="str">
        <f>VLOOKUP(C25,$C:$F,Ev_Matrix!$C$4,FALSE)</f>
        <v xml:space="preserve">Change Management
</v>
      </c>
      <c r="C25" s="19" t="str">
        <f t="shared" si="0"/>
        <v>3A</v>
      </c>
      <c r="D25" s="34" t="s">
        <v>235</v>
      </c>
      <c r="E25" s="148" t="s">
        <v>1</v>
      </c>
      <c r="F25" s="152" t="s">
        <v>529</v>
      </c>
    </row>
    <row r="26" spans="1:6" ht="50.25" customHeight="1">
      <c r="A26" s="38" t="s">
        <v>298</v>
      </c>
      <c r="B26" s="42" t="str">
        <f>VLOOKUP(C26,$C:$F,Ev_Matrix!$C$4,FALSE)</f>
        <v>Material identification according to Berco indications.
Traceability of the modification in the supplier documentation.
Inform Berco about the material before the modification to coordinate the destination.</v>
      </c>
      <c r="C26" s="19" t="str">
        <f t="shared" si="0"/>
        <v>3A1</v>
      </c>
      <c r="D26" s="34"/>
      <c r="E26" s="141" t="s">
        <v>509</v>
      </c>
      <c r="F26" s="140" t="s">
        <v>510</v>
      </c>
    </row>
    <row r="27" spans="1:6">
      <c r="A27" s="37" t="s">
        <v>299</v>
      </c>
      <c r="B27" s="87" t="str">
        <f>VLOOKUP(C27,$C:$F,Ev_Matrix!$C$4,FALSE)</f>
        <v>Derogations</v>
      </c>
      <c r="C27" s="19" t="str">
        <f t="shared" si="0"/>
        <v>3B</v>
      </c>
      <c r="D27" s="34" t="s">
        <v>235</v>
      </c>
      <c r="E27" s="148" t="s">
        <v>237</v>
      </c>
      <c r="F27" s="152" t="s">
        <v>2</v>
      </c>
    </row>
    <row r="28" spans="1:6" ht="19.5" customHeight="1">
      <c r="A28" s="38" t="s">
        <v>300</v>
      </c>
      <c r="B28" s="40" t="str">
        <f>VLOOKUP(C28,$C:$F,Ev_Matrix!$C$4,FALSE)</f>
        <v>Check the documentation demanded and derogation management to Berco</v>
      </c>
      <c r="C28" s="19" t="str">
        <f t="shared" si="0"/>
        <v>3B1</v>
      </c>
      <c r="D28" s="34"/>
      <c r="E28" s="149" t="s">
        <v>511</v>
      </c>
      <c r="F28" s="140" t="s">
        <v>512</v>
      </c>
    </row>
    <row r="29" spans="1:6" ht="25.5">
      <c r="A29" s="37" t="s">
        <v>307</v>
      </c>
      <c r="B29" s="87" t="str">
        <f>VLOOKUP(C29,$C:$F,Ev_Matrix!$C$4,FALSE)</f>
        <v>Monitoring and measurement equipments</v>
      </c>
      <c r="C29" s="19" t="str">
        <f t="shared" si="0"/>
        <v>3C</v>
      </c>
      <c r="D29" s="34" t="s">
        <v>206</v>
      </c>
      <c r="E29" s="148" t="s">
        <v>238</v>
      </c>
      <c r="F29" s="152" t="s">
        <v>4</v>
      </c>
    </row>
    <row r="30" spans="1:6" ht="32.25" customHeight="1">
      <c r="A30" s="38" t="s">
        <v>327</v>
      </c>
      <c r="B30" s="40" t="str">
        <f>VLOOKUP(C30,$C:$F,Ev_Matrix!$C$4,FALSE)</f>
        <v>Suitable equipment and instruments for the required inspections, periodic calibration-verification against measurement standards traceable to national/international standards.</v>
      </c>
      <c r="C30" s="19" t="str">
        <f t="shared" si="0"/>
        <v>3C1</v>
      </c>
      <c r="D30" s="34"/>
      <c r="E30" s="149" t="s">
        <v>239</v>
      </c>
      <c r="F30" s="140" t="s">
        <v>530</v>
      </c>
    </row>
    <row r="31" spans="1:6" s="23" customFormat="1" ht="25.5">
      <c r="A31" s="43" t="s">
        <v>308</v>
      </c>
      <c r="B31" s="87" t="str">
        <f>VLOOKUP(C31,$C:$F,Ev_Matrix!$C$4,FALSE)</f>
        <v>Technical competence of the personnel</v>
      </c>
      <c r="C31" s="19" t="str">
        <f t="shared" si="0"/>
        <v>3D</v>
      </c>
      <c r="D31" s="34" t="s">
        <v>206</v>
      </c>
      <c r="E31" s="148" t="s">
        <v>240</v>
      </c>
      <c r="F31" s="152" t="s">
        <v>5</v>
      </c>
    </row>
    <row r="32" spans="1:6" s="23" customFormat="1" ht="31.7" customHeight="1">
      <c r="A32" s="41" t="s">
        <v>328</v>
      </c>
      <c r="B32" s="40" t="str">
        <f>VLOOKUP(C32,$C:$F,Ev_Matrix!$C$4,FALSE)</f>
        <v>Suitable training, knowledge of the meaning of Berco binding characteristics, personnel that is sufficient for all the shifts.</v>
      </c>
      <c r="C32" s="19" t="str">
        <f t="shared" si="0"/>
        <v>3D1</v>
      </c>
      <c r="D32" s="34"/>
      <c r="E32" s="149" t="s">
        <v>513</v>
      </c>
      <c r="F32" s="140" t="s">
        <v>514</v>
      </c>
    </row>
    <row r="33" spans="1:6" ht="25.5">
      <c r="A33" s="37" t="s">
        <v>309</v>
      </c>
      <c r="B33" s="87" t="str">
        <f>VLOOKUP(C33,$C:$F,Ev_Matrix!$C$4,FALSE)</f>
        <v>Statistical methods</v>
      </c>
      <c r="C33" s="19" t="str">
        <f t="shared" si="0"/>
        <v>3E</v>
      </c>
      <c r="D33" s="34" t="s">
        <v>206</v>
      </c>
      <c r="E33" s="148" t="s">
        <v>241</v>
      </c>
      <c r="F33" s="152" t="s">
        <v>6</v>
      </c>
    </row>
    <row r="34" spans="1:6" ht="22.7" customHeight="1">
      <c r="A34" s="38" t="s">
        <v>329</v>
      </c>
      <c r="B34" s="40" t="str">
        <f>VLOOKUP(C34,$C:$F,Ev_Matrix!$C$4,FALSE)</f>
        <v>Machine-process capability studies on binding characteristics, SPC, R&amp;R and so on.</v>
      </c>
      <c r="C34" s="19" t="str">
        <f t="shared" si="0"/>
        <v>3E1</v>
      </c>
      <c r="D34" s="34"/>
      <c r="E34" s="149" t="s">
        <v>242</v>
      </c>
      <c r="F34" s="140" t="s">
        <v>348</v>
      </c>
    </row>
    <row r="35" spans="1:6" s="59" customFormat="1">
      <c r="A35" s="55" t="s">
        <v>168</v>
      </c>
      <c r="B35" s="56" t="str">
        <f>VLOOKUP(C35,$C:$F,Ev_Matrix!$C$4,FALSE)</f>
        <v>QUALITY SYSTEM DOCUMENTATION</v>
      </c>
      <c r="C35" s="57" t="str">
        <f t="shared" si="0"/>
        <v>4</v>
      </c>
      <c r="D35" s="58" t="s">
        <v>235</v>
      </c>
      <c r="E35" s="145" t="s">
        <v>373</v>
      </c>
      <c r="F35" s="151" t="s">
        <v>371</v>
      </c>
    </row>
    <row r="36" spans="1:6">
      <c r="A36" s="37" t="s">
        <v>310</v>
      </c>
      <c r="B36" s="86" t="str">
        <f>VLOOKUP(C36,$C:$F,Ev_Matrix!$C$4,FALSE)</f>
        <v>HS Conformity (Management of the hazardous or forbidden substances)</v>
      </c>
      <c r="C36" s="19" t="str">
        <f t="shared" si="0"/>
        <v>4A</v>
      </c>
      <c r="D36" s="34" t="s">
        <v>235</v>
      </c>
      <c r="E36" s="146" t="s">
        <v>381</v>
      </c>
      <c r="F36" s="152" t="s">
        <v>382</v>
      </c>
    </row>
    <row r="37" spans="1:6" ht="382.7" customHeight="1">
      <c r="A37" s="38" t="s">
        <v>330</v>
      </c>
      <c r="B37" s="154" t="str">
        <f>VLOOKUP(C37,$C:$F,Ev_Matrix!$C$4,FALSE)</f>
        <v xml:space="preserve">The Supplier is in possession of the reference legislation for the products delivered to Berco
The Supplier ensures that the supplied product (and the materials and components that constitute it) complies with the requirements of the RoHS Directive and the REACh Regulation with methods that include:
• selection / approval of suppliers and/or materials
• Identification of the material at every stage of its processing, from procurement to delivery
• Traceability (recording of the batches of materials used for each production batch)
• Chemical analyzes on components and/or raw materials in acceptance
• Control of materials and production process parameters
• Chemical analyzes on the finished product before delivery
The Supplier ensures that sub-suppliers always deliver compliant material in ways that include:
• Information to sub-suppliers on the fact that the material they deliver is subject to the RoHS directive and the REACh Regulation (check records of the activity)
• Request for chemical analyzes on the delivered batches (check their presence)
• Request for Declaration of Conformity (check its presence)
• Specific audits at Suppliers (check reports)
• (All components and materials, including lubricants, adhesives, dyes, inks, and anything else that may remain in the product, necessary for manufacturing are supplied by Berco – check in the process)
The supplier must demonstrate that it keeps itself informed on legislative and regulatory developments relating to RoHS, REACh and topics related to the regulatory landscape, independently (e.g. with internal representatives or consultants, through continuous monitoring of ECHA (European Chemicals Agency) sites, of the European Community, etc.) or through trade associations;
If certain materials/components require adaptation due to the elimination of a substance, the supplier must have implemented all measures to ensure compliance and must manage the traceability of the modification and of the components before and after the modification.
The supplier must have promptly notified Berco of the ongoing adjustment
There must be a written procedure that describes the methods for verifying, modifying, issuing and notifying the Customer of information relating to the products/materials delivered (MSDS, technical data sheets, analyses, etc.)
</v>
      </c>
      <c r="C37" s="19" t="str">
        <f t="shared" si="0"/>
        <v>4A1</v>
      </c>
      <c r="D37" s="34" t="s">
        <v>235</v>
      </c>
      <c r="E37" s="142" t="s">
        <v>515</v>
      </c>
      <c r="F37" s="140" t="s">
        <v>531</v>
      </c>
    </row>
    <row r="38" spans="1:6">
      <c r="A38" s="37" t="s">
        <v>186</v>
      </c>
      <c r="B38" s="39" t="str">
        <f>VLOOKUP(C38,$C:$F,Ev_Matrix!$C$4,FALSE)</f>
        <v>-</v>
      </c>
      <c r="C38" s="19" t="str">
        <f t="shared" si="0"/>
        <v>4B</v>
      </c>
      <c r="D38" s="33" t="s">
        <v>249</v>
      </c>
      <c r="E38" s="147" t="s">
        <v>13</v>
      </c>
      <c r="F38" s="147" t="s">
        <v>13</v>
      </c>
    </row>
    <row r="39" spans="1:6">
      <c r="A39" s="38" t="s">
        <v>187</v>
      </c>
      <c r="B39" s="39" t="str">
        <f>VLOOKUP(C39,$C:$F,Ev_Matrix!$C$4,FALSE)</f>
        <v>-</v>
      </c>
      <c r="C39" s="19" t="str">
        <f t="shared" si="0"/>
        <v>4B1</v>
      </c>
      <c r="D39" s="33" t="s">
        <v>249</v>
      </c>
      <c r="E39" s="147" t="s">
        <v>13</v>
      </c>
      <c r="F39" s="147" t="s">
        <v>13</v>
      </c>
    </row>
    <row r="40" spans="1:6">
      <c r="A40" s="37" t="s">
        <v>188</v>
      </c>
      <c r="B40" s="39" t="str">
        <f>VLOOKUP(C40,$C:$F,Ev_Matrix!$C$4,FALSE)</f>
        <v>-</v>
      </c>
      <c r="C40" s="19" t="str">
        <f t="shared" si="0"/>
        <v>4C</v>
      </c>
      <c r="D40" s="33" t="s">
        <v>249</v>
      </c>
      <c r="E40" s="147" t="s">
        <v>13</v>
      </c>
      <c r="F40" s="147" t="s">
        <v>13</v>
      </c>
    </row>
    <row r="41" spans="1:6">
      <c r="A41" s="38" t="s">
        <v>189</v>
      </c>
      <c r="B41" s="39" t="str">
        <f>VLOOKUP(C41,$C:$F,Ev_Matrix!$C$4,FALSE)</f>
        <v>-</v>
      </c>
      <c r="C41" s="19" t="str">
        <f t="shared" si="0"/>
        <v>4C1</v>
      </c>
      <c r="D41" s="33" t="s">
        <v>249</v>
      </c>
      <c r="E41" s="147" t="s">
        <v>13</v>
      </c>
      <c r="F41" s="147" t="s">
        <v>13</v>
      </c>
    </row>
    <row r="42" spans="1:6">
      <c r="A42" s="43" t="s">
        <v>190</v>
      </c>
      <c r="B42" s="39" t="str">
        <f>VLOOKUP(C42,$C:$F,Ev_Matrix!$C$4,FALSE)</f>
        <v>-</v>
      </c>
      <c r="C42" s="19" t="str">
        <f t="shared" si="0"/>
        <v>4D</v>
      </c>
      <c r="D42" s="33" t="s">
        <v>249</v>
      </c>
      <c r="E42" s="147" t="s">
        <v>13</v>
      </c>
      <c r="F42" s="147" t="s">
        <v>13</v>
      </c>
    </row>
    <row r="43" spans="1:6">
      <c r="A43" s="41" t="s">
        <v>191</v>
      </c>
      <c r="B43" s="39" t="str">
        <f>VLOOKUP(C43,$C:$F,Ev_Matrix!$C$4,FALSE)</f>
        <v>-</v>
      </c>
      <c r="C43" s="19" t="str">
        <f t="shared" si="0"/>
        <v>4D1</v>
      </c>
      <c r="D43" s="33" t="s">
        <v>249</v>
      </c>
      <c r="E43" s="147" t="s">
        <v>13</v>
      </c>
      <c r="F43" s="147" t="s">
        <v>13</v>
      </c>
    </row>
    <row r="44" spans="1:6">
      <c r="A44" s="37" t="s">
        <v>192</v>
      </c>
      <c r="B44" s="39" t="str">
        <f>VLOOKUP(C44,$C:$F,Ev_Matrix!$C$4,FALSE)</f>
        <v>-</v>
      </c>
      <c r="C44" s="19" t="str">
        <f t="shared" si="0"/>
        <v>4E</v>
      </c>
      <c r="D44" s="33" t="s">
        <v>249</v>
      </c>
      <c r="E44" s="147" t="s">
        <v>13</v>
      </c>
      <c r="F44" s="147" t="s">
        <v>13</v>
      </c>
    </row>
    <row r="45" spans="1:6">
      <c r="A45" s="38" t="s">
        <v>193</v>
      </c>
      <c r="B45" s="39" t="str">
        <f>VLOOKUP(C45,$C:$F,Ev_Matrix!$C$4,FALSE)</f>
        <v>-</v>
      </c>
      <c r="C45" s="19" t="str">
        <f t="shared" si="0"/>
        <v>4E1</v>
      </c>
      <c r="D45" s="33" t="s">
        <v>249</v>
      </c>
      <c r="E45" s="147" t="s">
        <v>13</v>
      </c>
      <c r="F45" s="147" t="s">
        <v>13</v>
      </c>
    </row>
    <row r="46" spans="1:6" s="59" customFormat="1">
      <c r="A46" s="55" t="s">
        <v>169</v>
      </c>
      <c r="B46" s="56" t="str">
        <f>VLOOKUP(C46,$C:$F,Ev_Matrix!$C$4,FALSE)</f>
        <v>INSPECTIONS AND TESTS ON SUPPLIES</v>
      </c>
      <c r="C46" s="57" t="str">
        <f t="shared" si="0"/>
        <v>5</v>
      </c>
      <c r="D46" s="58" t="s">
        <v>235</v>
      </c>
      <c r="E46" s="145" t="s">
        <v>120</v>
      </c>
      <c r="F46" s="151" t="s">
        <v>533</v>
      </c>
    </row>
    <row r="47" spans="1:6">
      <c r="A47" s="37" t="s">
        <v>311</v>
      </c>
      <c r="B47" s="87" t="str">
        <f>VLOOKUP(C47,$C:$F,Ev_Matrix!$C$4,FALSE)</f>
        <v>Suppliers approval</v>
      </c>
      <c r="C47" s="19" t="str">
        <f t="shared" si="0"/>
        <v>5A</v>
      </c>
      <c r="D47" s="34" t="s">
        <v>235</v>
      </c>
      <c r="E47" s="148" t="s">
        <v>121</v>
      </c>
      <c r="F47" s="152" t="s">
        <v>118</v>
      </c>
    </row>
    <row r="48" spans="1:6">
      <c r="A48" s="38" t="s">
        <v>331</v>
      </c>
      <c r="B48" s="40" t="str">
        <f>VLOOKUP(C48,$C:$F,Ev_Matrix!$C$4,FALSE)</f>
        <v>Approval criteria</v>
      </c>
      <c r="C48" s="19" t="str">
        <f t="shared" si="0"/>
        <v>5A1</v>
      </c>
      <c r="D48" s="34" t="s">
        <v>235</v>
      </c>
      <c r="E48" s="149" t="s">
        <v>243</v>
      </c>
      <c r="F48" s="140" t="s">
        <v>349</v>
      </c>
    </row>
    <row r="49" spans="1:8" ht="25.5">
      <c r="A49" s="37" t="s">
        <v>312</v>
      </c>
      <c r="B49" s="87" t="str">
        <f>VLOOKUP(C49,$C:$F,Ev_Matrix!$C$4,FALSE)</f>
        <v>Incoming warehouse</v>
      </c>
      <c r="C49" s="19" t="str">
        <f t="shared" si="0"/>
        <v>5B</v>
      </c>
      <c r="D49" s="34" t="s">
        <v>206</v>
      </c>
      <c r="E49" s="148" t="s">
        <v>244</v>
      </c>
      <c r="F49" s="152" t="s">
        <v>119</v>
      </c>
    </row>
    <row r="50" spans="1:8" ht="33.75" customHeight="1">
      <c r="A50" s="38" t="s">
        <v>332</v>
      </c>
      <c r="B50" s="40" t="str">
        <f>VLOOKUP(C50,$C:$F,Ev_Matrix!$C$4,FALSE)</f>
        <v>Storage of approved components to maintain compliance with requirements. Material identification and traceability.</v>
      </c>
      <c r="C50" s="19" t="str">
        <f t="shared" si="0"/>
        <v>5B1</v>
      </c>
      <c r="D50" s="34" t="s">
        <v>235</v>
      </c>
      <c r="E50" s="149" t="s">
        <v>264</v>
      </c>
      <c r="F50" s="140" t="s">
        <v>532</v>
      </c>
      <c r="H50" s="132"/>
    </row>
    <row r="51" spans="1:8" ht="25.5">
      <c r="A51" s="37" t="s">
        <v>313</v>
      </c>
      <c r="B51" s="87" t="str">
        <f>VLOOKUP(C51,$C:$F,Ev_Matrix!$C$4,FALSE)</f>
        <v>Incoming product inspection</v>
      </c>
      <c r="C51" s="19" t="str">
        <f t="shared" si="0"/>
        <v>5C</v>
      </c>
      <c r="D51" s="34" t="s">
        <v>206</v>
      </c>
      <c r="E51" s="148" t="s">
        <v>245</v>
      </c>
      <c r="F51" s="152" t="s">
        <v>534</v>
      </c>
    </row>
    <row r="52" spans="1:8" ht="39.75" customHeight="1">
      <c r="A52" s="38" t="s">
        <v>333</v>
      </c>
      <c r="B52" s="40" t="str">
        <f>VLOOKUP(C52,$C:$F,Ev_Matrix!$C$4,FALSE)</f>
        <v>Supplier compliance documentation. Material inspection. Incoming inspection control plans and/or work instructions. Identification and management of released material. Free-pass methods.</v>
      </c>
      <c r="C52" s="19" t="str">
        <f t="shared" si="0"/>
        <v>5C1</v>
      </c>
      <c r="D52" s="34" t="s">
        <v>235</v>
      </c>
      <c r="E52" s="149" t="s">
        <v>265</v>
      </c>
      <c r="F52" s="140" t="s">
        <v>535</v>
      </c>
    </row>
    <row r="53" spans="1:8">
      <c r="A53" s="37" t="s">
        <v>314</v>
      </c>
      <c r="B53" s="87" t="str">
        <f>VLOOKUP(C53,$C:$F,Ev_Matrix!$C$4,FALSE)</f>
        <v>Supplier nonconformity management</v>
      </c>
      <c r="C53" s="19" t="str">
        <f t="shared" si="0"/>
        <v>5D</v>
      </c>
      <c r="D53" s="34" t="s">
        <v>235</v>
      </c>
      <c r="E53" s="148" t="s">
        <v>247</v>
      </c>
      <c r="F53" s="152" t="s">
        <v>537</v>
      </c>
    </row>
    <row r="54" spans="1:8" ht="22.7" customHeight="1">
      <c r="A54" s="38" t="s">
        <v>334</v>
      </c>
      <c r="B54" s="40" t="str">
        <f>VLOOKUP(C54,$C:$F,Ev_Matrix!$C$4,FALSE)</f>
        <v>Identification and management of non-conforming material. Corrective actions. Verification of effectiveness of corrective actions</v>
      </c>
      <c r="C54" s="19" t="str">
        <f t="shared" si="0"/>
        <v>5D1</v>
      </c>
      <c r="D54" s="34" t="s">
        <v>235</v>
      </c>
      <c r="E54" s="149" t="s">
        <v>246</v>
      </c>
      <c r="F54" s="140" t="s">
        <v>536</v>
      </c>
    </row>
    <row r="55" spans="1:8">
      <c r="A55" s="37" t="s">
        <v>194</v>
      </c>
      <c r="B55" s="39" t="str">
        <f>VLOOKUP(C55,$C:$F,Ev_Matrix!$C$4,FALSE)</f>
        <v>-</v>
      </c>
      <c r="C55" s="19" t="str">
        <f t="shared" si="0"/>
        <v>5E</v>
      </c>
      <c r="D55" s="33" t="s">
        <v>249</v>
      </c>
      <c r="E55" s="147" t="s">
        <v>13</v>
      </c>
      <c r="F55" s="153" t="s">
        <v>13</v>
      </c>
    </row>
    <row r="56" spans="1:8">
      <c r="A56" s="38" t="s">
        <v>195</v>
      </c>
      <c r="B56" s="39" t="str">
        <f>VLOOKUP(C56,$C:$F,Ev_Matrix!$C$4,FALSE)</f>
        <v>-</v>
      </c>
      <c r="C56" s="19" t="str">
        <f t="shared" si="0"/>
        <v>5E1</v>
      </c>
      <c r="D56" s="33" t="s">
        <v>249</v>
      </c>
      <c r="E56" s="147" t="s">
        <v>13</v>
      </c>
      <c r="F56" s="153" t="s">
        <v>13</v>
      </c>
    </row>
    <row r="57" spans="1:8" s="59" customFormat="1">
      <c r="A57" s="55" t="s">
        <v>170</v>
      </c>
      <c r="B57" s="56" t="str">
        <f>VLOOKUP(C57,$C:$F,Ev_Matrix!$C$4,FALSE)</f>
        <v>INTERNAL OPERATIONS/EQUIPMENT</v>
      </c>
      <c r="C57" s="57" t="str">
        <f t="shared" si="0"/>
        <v>6</v>
      </c>
      <c r="D57" s="58"/>
      <c r="E57" s="145" t="s">
        <v>173</v>
      </c>
      <c r="F57" s="151" t="s">
        <v>544</v>
      </c>
    </row>
    <row r="58" spans="1:8" ht="25.5">
      <c r="A58" s="37" t="s">
        <v>315</v>
      </c>
      <c r="B58" s="87" t="str">
        <f>VLOOKUP(C58,$C:$F,Ev_Matrix!$C$4,FALSE)</f>
        <v>Production control</v>
      </c>
      <c r="C58" s="19" t="str">
        <f t="shared" si="0"/>
        <v>6A</v>
      </c>
      <c r="D58" s="34" t="s">
        <v>206</v>
      </c>
      <c r="E58" s="148" t="s">
        <v>209</v>
      </c>
      <c r="F58" s="152" t="s">
        <v>539</v>
      </c>
    </row>
    <row r="59" spans="1:8" ht="67.5">
      <c r="A59" s="38" t="s">
        <v>335</v>
      </c>
      <c r="B59" s="45" t="str">
        <f>VLOOKUP(C59,$C:$F,Ev_Matrix!$C$4,FALSE)</f>
        <v>Available and updated documents, drawings, specifications. Available and updated control plans and/or work instructions. Monitoring and measurement as planned. Existence and use of reference samples. Response to process drift. Recording of control/process data.</v>
      </c>
      <c r="C59" s="19" t="str">
        <f t="shared" si="0"/>
        <v>6A1</v>
      </c>
      <c r="D59" s="34" t="s">
        <v>206</v>
      </c>
      <c r="E59" s="150" t="s">
        <v>266</v>
      </c>
      <c r="F59" s="140" t="s">
        <v>538</v>
      </c>
      <c r="H59" s="132"/>
    </row>
    <row r="60" spans="1:8">
      <c r="A60" s="37" t="s">
        <v>316</v>
      </c>
      <c r="B60" s="86" t="str">
        <f>VLOOKUP(C60,$C:$F,Ev_Matrix!$C$4,FALSE)</f>
        <v>Special processes</v>
      </c>
      <c r="C60" s="19" t="str">
        <f t="shared" si="0"/>
        <v>6B</v>
      </c>
      <c r="D60" s="34" t="s">
        <v>235</v>
      </c>
      <c r="E60" s="146" t="s">
        <v>210</v>
      </c>
      <c r="F60" s="152" t="s">
        <v>123</v>
      </c>
    </row>
    <row r="61" spans="1:8" ht="22.5" customHeight="1">
      <c r="A61" s="38" t="s">
        <v>336</v>
      </c>
      <c r="B61" s="39" t="str">
        <f>VLOOKUP(C61,$C:$F,Ev_Matrix!$C$4,FALSE)</f>
        <v>Identification of the special processes, instructions for these processes and personnel trained.</v>
      </c>
      <c r="C61" s="19" t="str">
        <f t="shared" si="0"/>
        <v>6B1</v>
      </c>
      <c r="D61" s="34"/>
      <c r="E61" s="147" t="s">
        <v>213</v>
      </c>
      <c r="F61" s="140" t="s">
        <v>350</v>
      </c>
    </row>
    <row r="62" spans="1:8">
      <c r="A62" s="37" t="s">
        <v>317</v>
      </c>
      <c r="B62" s="87" t="str">
        <f>VLOOKUP(C62,$C:$F,Ev_Matrix!$C$4,FALSE)</f>
        <v>Verification of production control equipment</v>
      </c>
      <c r="C62" s="19" t="str">
        <f t="shared" si="0"/>
        <v>6C</v>
      </c>
      <c r="D62" s="34" t="s">
        <v>235</v>
      </c>
      <c r="E62" s="148" t="s">
        <v>211</v>
      </c>
      <c r="F62" s="152" t="s">
        <v>540</v>
      </c>
    </row>
    <row r="63" spans="1:8" ht="33.75" customHeight="1">
      <c r="A63" s="38" t="s">
        <v>337</v>
      </c>
      <c r="B63" s="40" t="str">
        <f>VLOOKUP(C63,$C:$F,Ev_Matrix!$C$4,FALSE)</f>
        <v>Management and preservation status of inspection equipment. Use of inspection equipment as prescribed. Plan for reaction in case of calibration drift.</v>
      </c>
      <c r="C63" s="19" t="str">
        <f t="shared" si="0"/>
        <v>6C1</v>
      </c>
      <c r="D63" s="34"/>
      <c r="E63" s="149" t="s">
        <v>267</v>
      </c>
      <c r="F63" s="140" t="s">
        <v>541</v>
      </c>
    </row>
    <row r="64" spans="1:8" ht="25.5">
      <c r="A64" s="37" t="s">
        <v>318</v>
      </c>
      <c r="B64" s="87" t="str">
        <f>VLOOKUP(C64,$C:$F,Ev_Matrix!$C$4,FALSE)</f>
        <v>Machine parameters</v>
      </c>
      <c r="C64" s="19" t="str">
        <f t="shared" si="0"/>
        <v>6D</v>
      </c>
      <c r="D64" s="34" t="s">
        <v>206</v>
      </c>
      <c r="E64" s="148" t="s">
        <v>212</v>
      </c>
      <c r="F64" s="152" t="s">
        <v>124</v>
      </c>
    </row>
    <row r="65" spans="1:6" ht="30.2" customHeight="1">
      <c r="A65" s="38" t="s">
        <v>338</v>
      </c>
      <c r="B65" s="40" t="str">
        <f>VLOOKUP(C65,$C:$F,Ev_Matrix!$C$4,FALSE)</f>
        <v>Machine parameter definition. Correct use of machine parameters. Proper management of reprocessed/reused product in designated cases.</v>
      </c>
      <c r="C65" s="19" t="str">
        <f t="shared" si="0"/>
        <v>6D1</v>
      </c>
      <c r="E65" s="149" t="s">
        <v>268</v>
      </c>
      <c r="F65" s="140" t="s">
        <v>542</v>
      </c>
    </row>
    <row r="66" spans="1:6" ht="25.5">
      <c r="A66" s="37" t="s">
        <v>319</v>
      </c>
      <c r="B66" s="87" t="str">
        <f>VLOOKUP(C66,$C:$F,Ev_Matrix!$C$4,FALSE)</f>
        <v>Process validation during startup/changeover.</v>
      </c>
      <c r="C66" s="19" t="str">
        <f t="shared" si="0"/>
        <v>6E</v>
      </c>
      <c r="D66" s="34" t="s">
        <v>206</v>
      </c>
      <c r="E66" s="148" t="s">
        <v>122</v>
      </c>
      <c r="F66" s="152" t="s">
        <v>543</v>
      </c>
    </row>
    <row r="67" spans="1:6" ht="25.5">
      <c r="A67" s="38" t="s">
        <v>339</v>
      </c>
      <c r="B67" s="45" t="str">
        <f>VLOOKUP(C67,$C:$F,Ev_Matrix!$C$4,FALSE)</f>
        <v>Validation methods. Validation data recording.</v>
      </c>
      <c r="C67" s="19" t="str">
        <f t="shared" ref="C67:C100" si="1">A67</f>
        <v>6E1</v>
      </c>
      <c r="D67" s="34" t="s">
        <v>206</v>
      </c>
      <c r="E67" s="150" t="s">
        <v>214</v>
      </c>
      <c r="F67" s="140" t="s">
        <v>351</v>
      </c>
    </row>
    <row r="68" spans="1:6" s="59" customFormat="1">
      <c r="A68" s="55" t="s">
        <v>171</v>
      </c>
      <c r="B68" s="56" t="str">
        <f>VLOOKUP(C68,$C:$F,Ev_Matrix!$C$4,FALSE)</f>
        <v>INTERNAL OPERATIONS/EQUIPMENT</v>
      </c>
      <c r="C68" s="57" t="str">
        <f t="shared" si="1"/>
        <v>7</v>
      </c>
      <c r="D68" s="58" t="s">
        <v>235</v>
      </c>
      <c r="E68" s="145" t="s">
        <v>173</v>
      </c>
      <c r="F68" s="151" t="s">
        <v>544</v>
      </c>
    </row>
    <row r="69" spans="1:6">
      <c r="A69" s="37" t="s">
        <v>320</v>
      </c>
      <c r="B69" s="87" t="str">
        <f>VLOOKUP(C69,$C:$F,Ev_Matrix!$C$4,FALSE)</f>
        <v>Deviations</v>
      </c>
      <c r="C69" s="19" t="str">
        <f t="shared" si="1"/>
        <v>7A</v>
      </c>
      <c r="D69" s="34" t="s">
        <v>235</v>
      </c>
      <c r="E69" s="148" t="s">
        <v>237</v>
      </c>
      <c r="F69" s="152" t="s">
        <v>546</v>
      </c>
    </row>
    <row r="70" spans="1:6">
      <c r="A70" s="38" t="s">
        <v>340</v>
      </c>
      <c r="B70" s="40" t="str">
        <f>VLOOKUP(C70,$C:$F,Ev_Matrix!$C$4,FALSE)</f>
        <v>Management of production deviations, identification.</v>
      </c>
      <c r="C70" s="19" t="str">
        <f t="shared" si="1"/>
        <v>7A1</v>
      </c>
      <c r="D70" s="34" t="s">
        <v>235</v>
      </c>
      <c r="E70" s="149" t="s">
        <v>219</v>
      </c>
      <c r="F70" s="140" t="s">
        <v>547</v>
      </c>
    </row>
    <row r="71" spans="1:6" ht="25.5">
      <c r="A71" s="37" t="s">
        <v>321</v>
      </c>
      <c r="B71" s="87" t="str">
        <f>VLOOKUP(C71,$C:$F,Ev_Matrix!$C$4,FALSE)</f>
        <v>Product traceability</v>
      </c>
      <c r="C71" s="19" t="str">
        <f t="shared" si="1"/>
        <v>7B</v>
      </c>
      <c r="D71" s="34" t="s">
        <v>206</v>
      </c>
      <c r="E71" s="148" t="s">
        <v>215</v>
      </c>
      <c r="F71" s="152" t="s">
        <v>125</v>
      </c>
    </row>
    <row r="72" spans="1:6" ht="32.25" customHeight="1">
      <c r="A72" s="38" t="s">
        <v>341</v>
      </c>
      <c r="B72" s="40" t="str">
        <f>VLOOKUP(C72,$C:$F,Ev_Matrix!$C$4,FALSE)</f>
        <v>Identification of the product and its control status throughout its realization. Batch identification and traceability of documentation for performed checks and raw materials.</v>
      </c>
      <c r="C72" s="19" t="str">
        <f t="shared" si="1"/>
        <v>7B1</v>
      </c>
      <c r="D72" s="34"/>
      <c r="E72" s="149" t="s">
        <v>269</v>
      </c>
      <c r="F72" s="140" t="s">
        <v>545</v>
      </c>
    </row>
    <row r="73" spans="1:6" ht="25.5">
      <c r="A73" s="37" t="s">
        <v>322</v>
      </c>
      <c r="B73" s="87" t="str">
        <f>VLOOKUP(C73,$C:$F,Ev_Matrix!$C$4,FALSE)</f>
        <v>Nonconforming material in production</v>
      </c>
      <c r="C73" s="19" t="str">
        <f t="shared" si="1"/>
        <v>7C</v>
      </c>
      <c r="D73" s="34" t="s">
        <v>206</v>
      </c>
      <c r="E73" s="148" t="s">
        <v>216</v>
      </c>
      <c r="F73" s="152" t="s">
        <v>549</v>
      </c>
    </row>
    <row r="74" spans="1:6" ht="33.75" customHeight="1">
      <c r="A74" s="38" t="s">
        <v>342</v>
      </c>
      <c r="B74" s="40" t="str">
        <f>VLOOKUP(C74,$C:$F,Ev_Matrix!$C$4,FALSE)</f>
        <v>Identification of nonconforming material. Response to nonconforming material. Segregation and management of non-conforming material. Rework management. Corrective actions.</v>
      </c>
      <c r="C74" s="19" t="str">
        <f t="shared" si="1"/>
        <v>7C1</v>
      </c>
      <c r="D74" s="34"/>
      <c r="E74" s="149" t="s">
        <v>270</v>
      </c>
      <c r="F74" s="140" t="s">
        <v>548</v>
      </c>
    </row>
    <row r="75" spans="1:6">
      <c r="A75" s="37" t="s">
        <v>323</v>
      </c>
      <c r="B75" s="86" t="str">
        <f>VLOOKUP(C75,$C:$F,Ev_Matrix!$C$4,FALSE)</f>
        <v>Maintenance</v>
      </c>
      <c r="C75" s="19" t="str">
        <f t="shared" si="1"/>
        <v>7D</v>
      </c>
      <c r="D75" s="34" t="s">
        <v>235</v>
      </c>
      <c r="E75" s="146" t="s">
        <v>217</v>
      </c>
      <c r="F75" s="152" t="s">
        <v>126</v>
      </c>
    </row>
    <row r="76" spans="1:6" ht="58.7" customHeight="1">
      <c r="A76" s="38" t="s">
        <v>343</v>
      </c>
      <c r="B76" s="39" t="str">
        <f>VLOOKUP(C76,$C:$F,Ev_Matrix!$C$4,FALSE)</f>
        <v>Preventive maintenance plan for the machines and equipments in production.
Preventive maintenance plan for the measurement and testing equipments and appliances.
Recording of the maintenance interventions planned. Recording of the ordinary and extraordinary maintenance.</v>
      </c>
      <c r="C76" s="19" t="str">
        <f t="shared" si="1"/>
        <v>7D1</v>
      </c>
      <c r="D76" s="34" t="s">
        <v>235</v>
      </c>
      <c r="E76" s="147" t="s">
        <v>271</v>
      </c>
      <c r="F76" s="140" t="s">
        <v>130</v>
      </c>
    </row>
    <row r="77" spans="1:6">
      <c r="A77" s="37" t="s">
        <v>301</v>
      </c>
      <c r="B77" s="86" t="str">
        <f>VLOOKUP(C77,$C:$F,Ev_Matrix!$C$4,FALSE)</f>
        <v>Workplace</v>
      </c>
      <c r="C77" s="19" t="str">
        <f t="shared" si="1"/>
        <v>7E</v>
      </c>
      <c r="D77" s="34" t="s">
        <v>235</v>
      </c>
      <c r="E77" s="146" t="s">
        <v>218</v>
      </c>
      <c r="F77" s="152" t="s">
        <v>550</v>
      </c>
    </row>
    <row r="78" spans="1:6" ht="36.75" customHeight="1">
      <c r="A78" s="38" t="s">
        <v>344</v>
      </c>
      <c r="B78" s="40" t="str">
        <f>VLOOKUP(C78,$C:$F,Ev_Matrix!$C$4,FALSE)</f>
        <v>Cleaning and tidiness (5S) of the work environment, machinery, molds, and production equipment. Adequate environmental conditions to ensure product conformity.</v>
      </c>
      <c r="C78" s="19" t="str">
        <f t="shared" si="1"/>
        <v>7E1</v>
      </c>
      <c r="D78" s="34" t="s">
        <v>235</v>
      </c>
      <c r="E78" s="149" t="s">
        <v>272</v>
      </c>
      <c r="F78" s="140" t="s">
        <v>551</v>
      </c>
    </row>
    <row r="79" spans="1:6" s="59" customFormat="1">
      <c r="A79" s="55" t="s">
        <v>302</v>
      </c>
      <c r="B79" s="56" t="str">
        <f>VLOOKUP(C79,$C:$F,Ev_Matrix!$C$4,FALSE)</f>
        <v>LOGISTICS</v>
      </c>
      <c r="C79" s="57" t="str">
        <f t="shared" si="1"/>
        <v>8</v>
      </c>
      <c r="D79" s="58" t="s">
        <v>235</v>
      </c>
      <c r="E79" s="145" t="s">
        <v>127</v>
      </c>
      <c r="F79" s="151" t="s">
        <v>131</v>
      </c>
    </row>
    <row r="80" spans="1:6" ht="25.5">
      <c r="A80" s="37" t="s">
        <v>303</v>
      </c>
      <c r="B80" s="87" t="str">
        <f>VLOOKUP(C80,$C:$F,Ev_Matrix!$C$4,FALSE)</f>
        <v>Identification of the finished product</v>
      </c>
      <c r="C80" s="19" t="str">
        <f t="shared" si="1"/>
        <v>8A</v>
      </c>
      <c r="D80" s="34" t="s">
        <v>206</v>
      </c>
      <c r="E80" s="148" t="s">
        <v>221</v>
      </c>
      <c r="F80" s="152" t="s">
        <v>132</v>
      </c>
    </row>
    <row r="81" spans="1:6" ht="33" customHeight="1">
      <c r="A81" s="38" t="s">
        <v>304</v>
      </c>
      <c r="B81" s="40" t="str">
        <f>VLOOKUP(C81,$C:$F,Ev_Matrix!$C$4,FALSE)</f>
        <v>Packaging that has to be conform to Berco requests.  Identification by Odette as per Berco request. Storage of the finished product to keep the conformity to the requirements. FIFO.</v>
      </c>
      <c r="C81" s="19" t="str">
        <f t="shared" si="1"/>
        <v>8A1</v>
      </c>
      <c r="D81" s="34"/>
      <c r="E81" s="149" t="s">
        <v>516</v>
      </c>
      <c r="F81" s="140" t="s">
        <v>517</v>
      </c>
    </row>
    <row r="82" spans="1:6">
      <c r="A82" s="37" t="s">
        <v>305</v>
      </c>
      <c r="B82" s="87" t="str">
        <f>VLOOKUP(C82,$C:$F,Ev_Matrix!$C$4,FALSE)</f>
        <v>Perishable material management</v>
      </c>
      <c r="C82" s="19" t="str">
        <f t="shared" si="1"/>
        <v>8B</v>
      </c>
      <c r="D82" s="34" t="s">
        <v>235</v>
      </c>
      <c r="E82" s="148" t="s">
        <v>222</v>
      </c>
      <c r="F82" s="152" t="s">
        <v>133</v>
      </c>
    </row>
    <row r="83" spans="1:6" ht="17.45" customHeight="1">
      <c r="A83" s="38" t="s">
        <v>306</v>
      </c>
      <c r="B83" s="40" t="str">
        <f>VLOOKUP(C83,$C:$F,Ev_Matrix!$C$4,FALSE)</f>
        <v>Expiry date verification system</v>
      </c>
      <c r="C83" s="19" t="str">
        <f t="shared" si="1"/>
        <v>8B1</v>
      </c>
      <c r="D83" s="34" t="s">
        <v>235</v>
      </c>
      <c r="E83" s="149" t="s">
        <v>220</v>
      </c>
      <c r="F83" s="140" t="s">
        <v>552</v>
      </c>
    </row>
    <row r="84" spans="1:6">
      <c r="A84" s="37" t="s">
        <v>196</v>
      </c>
      <c r="B84" s="39" t="str">
        <f>VLOOKUP(C84,$C:$F,Ev_Matrix!$C$4,FALSE)</f>
        <v>-</v>
      </c>
      <c r="C84" s="19" t="str">
        <f t="shared" si="1"/>
        <v>8C</v>
      </c>
      <c r="D84" s="34" t="s">
        <v>249</v>
      </c>
      <c r="E84" s="147" t="s">
        <v>13</v>
      </c>
      <c r="F84" s="153" t="s">
        <v>13</v>
      </c>
    </row>
    <row r="85" spans="1:6">
      <c r="A85" s="38" t="s">
        <v>197</v>
      </c>
      <c r="B85" s="39" t="str">
        <f>VLOOKUP(C85,$C:$F,Ev_Matrix!$C$4,FALSE)</f>
        <v>-</v>
      </c>
      <c r="C85" s="19" t="str">
        <f t="shared" si="1"/>
        <v>8C1</v>
      </c>
      <c r="D85" s="34" t="s">
        <v>249</v>
      </c>
      <c r="E85" s="147" t="s">
        <v>13</v>
      </c>
      <c r="F85" s="153" t="s">
        <v>13</v>
      </c>
    </row>
    <row r="86" spans="1:6">
      <c r="A86" s="37" t="s">
        <v>198</v>
      </c>
      <c r="B86" s="39" t="str">
        <f>VLOOKUP(C86,$C:$F,Ev_Matrix!$C$4,FALSE)</f>
        <v>-</v>
      </c>
      <c r="C86" s="19" t="str">
        <f t="shared" si="1"/>
        <v>8D</v>
      </c>
      <c r="D86" s="34" t="s">
        <v>249</v>
      </c>
      <c r="E86" s="147" t="s">
        <v>13</v>
      </c>
      <c r="F86" s="153" t="s">
        <v>13</v>
      </c>
    </row>
    <row r="87" spans="1:6">
      <c r="A87" s="38" t="s">
        <v>199</v>
      </c>
      <c r="B87" s="39" t="str">
        <f>VLOOKUP(C87,$C:$F,Ev_Matrix!$C$4,FALSE)</f>
        <v>-</v>
      </c>
      <c r="C87" s="19" t="str">
        <f t="shared" si="1"/>
        <v>8D1</v>
      </c>
      <c r="D87" s="34" t="s">
        <v>249</v>
      </c>
      <c r="E87" s="147" t="s">
        <v>13</v>
      </c>
      <c r="F87" s="153" t="s">
        <v>13</v>
      </c>
    </row>
    <row r="88" spans="1:6">
      <c r="A88" s="37" t="s">
        <v>200</v>
      </c>
      <c r="B88" s="39" t="str">
        <f>VLOOKUP(C88,$C:$F,Ev_Matrix!$C$4,FALSE)</f>
        <v>-</v>
      </c>
      <c r="C88" s="19" t="str">
        <f t="shared" si="1"/>
        <v>8E</v>
      </c>
      <c r="D88" s="34" t="s">
        <v>249</v>
      </c>
      <c r="E88" s="147" t="s">
        <v>13</v>
      </c>
      <c r="F88" s="153" t="s">
        <v>13</v>
      </c>
    </row>
    <row r="89" spans="1:6">
      <c r="A89" s="38" t="s">
        <v>201</v>
      </c>
      <c r="B89" s="39" t="str">
        <f>VLOOKUP(C89,$C:$F,Ev_Matrix!$C$4,FALSE)</f>
        <v>-</v>
      </c>
      <c r="C89" s="19" t="str">
        <f t="shared" si="1"/>
        <v>8E1</v>
      </c>
      <c r="D89" s="34" t="s">
        <v>249</v>
      </c>
      <c r="E89" s="147" t="s">
        <v>13</v>
      </c>
      <c r="F89" s="153" t="s">
        <v>13</v>
      </c>
    </row>
    <row r="90" spans="1:6" s="59" customFormat="1">
      <c r="A90" s="55" t="s">
        <v>172</v>
      </c>
      <c r="B90" s="56" t="str">
        <f>VLOOKUP(C90,$C:$F,Ev_Matrix!$C$4,FALSE)</f>
        <v>AUDIT AND CONTINUOUS IMPROVEMENT</v>
      </c>
      <c r="C90" s="57" t="str">
        <f t="shared" si="1"/>
        <v>9</v>
      </c>
      <c r="D90" s="58" t="s">
        <v>235</v>
      </c>
      <c r="E90" s="145" t="s">
        <v>128</v>
      </c>
      <c r="F90" s="151" t="s">
        <v>134</v>
      </c>
    </row>
    <row r="91" spans="1:6" ht="25.5">
      <c r="A91" s="37" t="s">
        <v>324</v>
      </c>
      <c r="B91" s="87" t="str">
        <f>VLOOKUP(C91,$C:$F,Ev_Matrix!$C$4,FALSE)</f>
        <v>Product audit</v>
      </c>
      <c r="C91" s="19" t="str">
        <f t="shared" si="1"/>
        <v>9A</v>
      </c>
      <c r="D91" s="34" t="s">
        <v>206</v>
      </c>
      <c r="E91" s="148" t="s">
        <v>223</v>
      </c>
      <c r="F91" s="152" t="s">
        <v>135</v>
      </c>
    </row>
    <row r="92" spans="1:6" ht="15.75" customHeight="1">
      <c r="A92" s="38" t="s">
        <v>345</v>
      </c>
      <c r="B92" s="40" t="str">
        <f>VLOOKUP(C92,$C:$F,Ev_Matrix!$C$4,FALSE)</f>
        <v>Product, in-process, and warehouse audits on material ready to ship.</v>
      </c>
      <c r="C92" s="19" t="str">
        <f t="shared" si="1"/>
        <v>9A1</v>
      </c>
      <c r="D92" s="34"/>
      <c r="E92" s="149" t="s">
        <v>225</v>
      </c>
      <c r="F92" s="140" t="s">
        <v>553</v>
      </c>
    </row>
    <row r="93" spans="1:6" ht="25.5">
      <c r="A93" s="37" t="s">
        <v>325</v>
      </c>
      <c r="B93" s="87" t="str">
        <f>VLOOKUP(C93,$C:$F,Ev_Matrix!$C$4,FALSE)</f>
        <v>Continuous improvement activity</v>
      </c>
      <c r="C93" s="19" t="str">
        <f t="shared" si="1"/>
        <v>9B</v>
      </c>
      <c r="D93" s="34" t="s">
        <v>206</v>
      </c>
      <c r="E93" s="148" t="s">
        <v>224</v>
      </c>
      <c r="F93" s="152" t="s">
        <v>136</v>
      </c>
    </row>
    <row r="94" spans="1:6" ht="20.25" customHeight="1">
      <c r="A94" s="38" t="s">
        <v>346</v>
      </c>
      <c r="B94" s="40" t="str">
        <f>VLOOKUP(C94,$C:$F,Ev_Matrix!$C$4,FALSE)</f>
        <v>Planning activities with improvement objectives. Use of problem-solving methods such as Six Sigma, 8D, etc.</v>
      </c>
      <c r="C94" s="19" t="str">
        <f t="shared" si="1"/>
        <v>9B1</v>
      </c>
      <c r="D94" s="34"/>
      <c r="E94" s="149" t="s">
        <v>226</v>
      </c>
      <c r="F94" s="140" t="s">
        <v>554</v>
      </c>
    </row>
    <row r="95" spans="1:6" ht="25.5">
      <c r="A95" s="37" t="s">
        <v>326</v>
      </c>
      <c r="B95" s="87" t="str">
        <f>VLOOKUP(C95,$C:$F,Ev_Matrix!$C$4,FALSE)</f>
        <v>Changes to the documentation due to improvements</v>
      </c>
      <c r="C95" s="19" t="str">
        <f t="shared" si="1"/>
        <v>9C</v>
      </c>
      <c r="D95" s="34" t="s">
        <v>206</v>
      </c>
      <c r="E95" s="148" t="s">
        <v>129</v>
      </c>
      <c r="F95" s="152" t="s">
        <v>556</v>
      </c>
    </row>
    <row r="96" spans="1:6" ht="21.2" customHeight="1">
      <c r="A96" s="38" t="s">
        <v>347</v>
      </c>
      <c r="B96" s="40" t="str">
        <f>VLOOKUP(C96,$C:$F,Ev_Matrix!$C$4,FALSE)</f>
        <v>In particular, changes to the Control Plan, Instructions, and FMEA.</v>
      </c>
      <c r="C96" s="19" t="str">
        <f t="shared" si="1"/>
        <v>9C1</v>
      </c>
      <c r="D96" s="34"/>
      <c r="E96" s="149" t="s">
        <v>227</v>
      </c>
      <c r="F96" s="140" t="s">
        <v>555</v>
      </c>
    </row>
    <row r="97" spans="1:6">
      <c r="A97" s="37" t="s">
        <v>203</v>
      </c>
      <c r="B97" s="39" t="str">
        <f>VLOOKUP(C97,$C:$F,Ev_Matrix!$C$4,FALSE)</f>
        <v>-</v>
      </c>
      <c r="C97" s="19" t="str">
        <f t="shared" si="1"/>
        <v>9D</v>
      </c>
      <c r="D97" s="34" t="s">
        <v>249</v>
      </c>
      <c r="E97" s="147" t="s">
        <v>13</v>
      </c>
      <c r="F97" s="153" t="s">
        <v>13</v>
      </c>
    </row>
    <row r="98" spans="1:6">
      <c r="A98" s="38" t="s">
        <v>204</v>
      </c>
      <c r="B98" s="39" t="str">
        <f>VLOOKUP(C98,$C:$F,Ev_Matrix!$C$4,FALSE)</f>
        <v>-</v>
      </c>
      <c r="C98" s="19" t="str">
        <f t="shared" si="1"/>
        <v>9D1</v>
      </c>
      <c r="D98" s="34" t="s">
        <v>249</v>
      </c>
      <c r="E98" s="147" t="s">
        <v>13</v>
      </c>
      <c r="F98" s="153" t="s">
        <v>13</v>
      </c>
    </row>
    <row r="99" spans="1:6">
      <c r="A99" s="37" t="s">
        <v>205</v>
      </c>
      <c r="B99" s="39" t="str">
        <f>VLOOKUP(C99,$C:$F,Ev_Matrix!$C$4,FALSE)</f>
        <v>-</v>
      </c>
      <c r="C99" s="19" t="str">
        <f t="shared" si="1"/>
        <v>9E</v>
      </c>
      <c r="D99" s="34" t="s">
        <v>249</v>
      </c>
      <c r="E99" s="147" t="s">
        <v>13</v>
      </c>
      <c r="F99" s="153" t="s">
        <v>13</v>
      </c>
    </row>
    <row r="100" spans="1:6">
      <c r="A100" s="38" t="s">
        <v>202</v>
      </c>
      <c r="B100" s="39" t="str">
        <f>VLOOKUP(C100,$C:$F,Ev_Matrix!$C$4,FALSE)</f>
        <v>-</v>
      </c>
      <c r="C100" s="19" t="str">
        <f t="shared" si="1"/>
        <v>9E1</v>
      </c>
      <c r="D100" s="34" t="s">
        <v>249</v>
      </c>
      <c r="E100" s="147" t="s">
        <v>13</v>
      </c>
      <c r="F100" s="153" t="s">
        <v>13</v>
      </c>
    </row>
    <row r="101" spans="1:6">
      <c r="A101" s="46"/>
      <c r="C101" s="22"/>
    </row>
  </sheetData>
  <hyperlinks>
    <hyperlink ref="A4" location="Ev_Matrix!C11" display="1A1" xr:uid="{00000000-0004-0000-0400-000000000000}"/>
    <hyperlink ref="A15" location="Ev_Matrix!F11" display="2A1" xr:uid="{00000000-0004-0000-0400-000001000000}"/>
    <hyperlink ref="A26" location="Ev_Matrix!I11" display="3A1" xr:uid="{00000000-0004-0000-0400-000002000000}"/>
    <hyperlink ref="A37" location="Ev_Matrix!L11" display="4A1" xr:uid="{00000000-0004-0000-0400-000003000000}"/>
    <hyperlink ref="A48" location="Ev_Matrix!O11" display="5A1" xr:uid="{00000000-0004-0000-0400-000004000000}"/>
    <hyperlink ref="A59" location="Ev_Matrix!R11" display="6A1" xr:uid="{00000000-0004-0000-0400-000005000000}"/>
    <hyperlink ref="A70" location="Ev_Matrix!U11" display="7A1" xr:uid="{00000000-0004-0000-0400-000006000000}"/>
    <hyperlink ref="A81" location="Ev_Matrix!X11" display="8A1" xr:uid="{00000000-0004-0000-0400-000007000000}"/>
    <hyperlink ref="A92" location="Ev_Matrix!AA11" display="9A1" xr:uid="{00000000-0004-0000-0400-000008000000}"/>
    <hyperlink ref="A6" location="Ev_Matrix!C14" display="1B1" xr:uid="{00000000-0004-0000-0400-000009000000}"/>
    <hyperlink ref="A8" location="Ev_Matrix!C17" display="1C1" xr:uid="{00000000-0004-0000-0400-00000A000000}"/>
    <hyperlink ref="A10" location="Ev_Matrix!C20" display="1D1" xr:uid="{00000000-0004-0000-0400-00000B000000}"/>
    <hyperlink ref="A12" location="Ev_Matrix!C23" tooltip="back" display="1E1" xr:uid="{00000000-0004-0000-0400-00000C000000}"/>
    <hyperlink ref="A17" location="Ev_Matrix!F14" display="2B1" xr:uid="{00000000-0004-0000-0400-00000D000000}"/>
    <hyperlink ref="A19" location="Ev_Matrix!F17" display="2C1" xr:uid="{00000000-0004-0000-0400-00000E000000}"/>
    <hyperlink ref="A21" location="Ev_Matrix!F20" display="2D1" xr:uid="{00000000-0004-0000-0400-00000F000000}"/>
    <hyperlink ref="A23" location="Ev_Matrix!F23" display="2E1" xr:uid="{00000000-0004-0000-0400-000010000000}"/>
    <hyperlink ref="A28" location="Ev_Matrix!I14" display="3B1" xr:uid="{00000000-0004-0000-0400-000011000000}"/>
    <hyperlink ref="A30" location="Ev_Matrix!I17" display="3C1" xr:uid="{00000000-0004-0000-0400-000012000000}"/>
    <hyperlink ref="A32" location="Ev_Matrix!I20" display="3D1" xr:uid="{00000000-0004-0000-0400-000013000000}"/>
    <hyperlink ref="A34" location="Ev_Matrix!I23" display="3E1" xr:uid="{00000000-0004-0000-0400-000014000000}"/>
    <hyperlink ref="A39" location="Ev_Matrix!L14" display="4B1" xr:uid="{00000000-0004-0000-0400-000015000000}"/>
    <hyperlink ref="A41" location="Ev_Matrix!L17" display="4C1" xr:uid="{00000000-0004-0000-0400-000016000000}"/>
    <hyperlink ref="A43" location="Ev_Matrix!L20" display="4D1" xr:uid="{00000000-0004-0000-0400-000017000000}"/>
    <hyperlink ref="A45" location="Ev_Matrix!L23" display="4E1" xr:uid="{00000000-0004-0000-0400-000018000000}"/>
    <hyperlink ref="A50" location="Ev_Matrix!O14" display="5B1" xr:uid="{00000000-0004-0000-0400-000019000000}"/>
    <hyperlink ref="A52" location="Ev_Matrix!O17" display="5C1" xr:uid="{00000000-0004-0000-0400-00001A000000}"/>
    <hyperlink ref="A54" location="Ev_Matrix!O20" display="5D1" xr:uid="{00000000-0004-0000-0400-00001B000000}"/>
    <hyperlink ref="A56" location="Ev_Matrix!O23" display="5E1" xr:uid="{00000000-0004-0000-0400-00001C000000}"/>
    <hyperlink ref="A61" location="Ev_Matrix!R14" display="6B1" xr:uid="{00000000-0004-0000-0400-00001D000000}"/>
    <hyperlink ref="A63" location="Ev_Matrix!R17" display="6C1" xr:uid="{00000000-0004-0000-0400-00001E000000}"/>
    <hyperlink ref="A65" location="Ev_Matrix!R20" display="6D1" xr:uid="{00000000-0004-0000-0400-00001F000000}"/>
    <hyperlink ref="A67" location="Ev_Matrix!R23" display="6E1" xr:uid="{00000000-0004-0000-0400-000020000000}"/>
    <hyperlink ref="A72" location="Ev_Matrix!U14" display="7B1" xr:uid="{00000000-0004-0000-0400-000021000000}"/>
    <hyperlink ref="A74" location="Ev_Matrix!U17" display="7C1" xr:uid="{00000000-0004-0000-0400-000022000000}"/>
    <hyperlink ref="A76" location="Ev_Matrix!U20" display="7D1" xr:uid="{00000000-0004-0000-0400-000023000000}"/>
    <hyperlink ref="A78" location="Ev_Matrix!U23" display="7E1" xr:uid="{00000000-0004-0000-0400-000024000000}"/>
    <hyperlink ref="A83" location="Ev_Matrix!X14" display="8B1" xr:uid="{00000000-0004-0000-0400-000025000000}"/>
    <hyperlink ref="A85" location="Ev_Matrix!X17" display="8C1" xr:uid="{00000000-0004-0000-0400-000026000000}"/>
    <hyperlink ref="A87" location="Ev_Matrix!X20" display="8D1" xr:uid="{00000000-0004-0000-0400-000027000000}"/>
    <hyperlink ref="A89" location="Ev_Matrix!X23" display="8E1" xr:uid="{00000000-0004-0000-0400-000028000000}"/>
    <hyperlink ref="A94" location="Ev_Matrix!AA14" display="9B1" xr:uid="{00000000-0004-0000-0400-000029000000}"/>
    <hyperlink ref="A96" location="Ev_Matrix!AA17" display="9C1" xr:uid="{00000000-0004-0000-0400-00002A000000}"/>
    <hyperlink ref="A98" location="Ev_Matrix!AA20" display="9D1" xr:uid="{00000000-0004-0000-0400-00002B000000}"/>
    <hyperlink ref="A100" location="Ev_Matrix!AA23" display="9E1" xr:uid="{00000000-0004-0000-0400-00002C000000}"/>
  </hyperlinks>
  <pageMargins left="0.62992125984251968" right="0.43307086614173229" top="0.6692913385826772" bottom="0.59055118110236227" header="0.39370078740157483" footer="0.35433070866141736"/>
  <pageSetup paperSize="8" scale="130" fitToHeight="7" orientation="portrait" r:id="rId1"/>
  <headerFooter alignWithMargins="0">
    <oddHeader>&amp;C&amp;14&amp;A&amp;R&amp;D
p.&amp;P/&amp;N</oddHeader>
    <oddFooter>&amp;LMD_PQ_HQ_06_01_B  Rev.01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A1:K71"/>
  <sheetViews>
    <sheetView workbookViewId="0">
      <pane xSplit="2" ySplit="1" topLeftCell="F35" activePane="bottomRight" state="frozen"/>
      <selection pane="topRight" activeCell="C1" sqref="C1"/>
      <selection pane="bottomLeft" activeCell="A2" sqref="A2"/>
      <selection pane="bottomRight" activeCell="J1" sqref="J1:K1"/>
    </sheetView>
  </sheetViews>
  <sheetFormatPr defaultRowHeight="12.75"/>
  <cols>
    <col min="2" max="2" width="5.28515625" customWidth="1"/>
    <col min="3" max="5" width="26.42578125" style="18" customWidth="1"/>
    <col min="6" max="6" width="26.42578125" style="129" customWidth="1"/>
    <col min="7" max="7" width="26.42578125" style="18" customWidth="1"/>
    <col min="8" max="9" width="25" customWidth="1"/>
    <col min="10" max="10" width="26.85546875" bestFit="1" customWidth="1"/>
  </cols>
  <sheetData>
    <row r="1" spans="1:11" ht="12.75" customHeight="1">
      <c r="C1" s="17" t="str">
        <f>Guideline!E1</f>
        <v>ITA</v>
      </c>
      <c r="D1" s="17" t="str">
        <f>Guideline!F1</f>
        <v>ENG</v>
      </c>
      <c r="E1" s="17" t="e">
        <f>Guideline!#REF!</f>
        <v>#REF!</v>
      </c>
      <c r="F1" s="128" t="s">
        <v>278</v>
      </c>
      <c r="G1" s="17" t="e">
        <f>Guideline!#REF!</f>
        <v>#REF!</v>
      </c>
      <c r="H1" s="17" t="e">
        <f>Guideline!#REF!</f>
        <v>#REF!</v>
      </c>
      <c r="I1" s="17" t="e">
        <f>Guideline!#REF!</f>
        <v>#REF!</v>
      </c>
      <c r="J1" s="17" t="e">
        <f>Guideline!#REF!</f>
        <v>#REF!</v>
      </c>
      <c r="K1" s="17" t="e">
        <f>Guideline!#REF!</f>
        <v>#REF!</v>
      </c>
    </row>
    <row r="2" spans="1:11" ht="12.75" customHeight="1">
      <c r="A2">
        <v>1</v>
      </c>
      <c r="C2" s="17" t="s">
        <v>164</v>
      </c>
      <c r="D2" s="17" t="s">
        <v>165</v>
      </c>
      <c r="E2" s="18" t="s">
        <v>35</v>
      </c>
      <c r="F2" s="130" t="s">
        <v>36</v>
      </c>
      <c r="K2" s="126" t="s">
        <v>383</v>
      </c>
    </row>
    <row r="3" spans="1:11" ht="12.75" customHeight="1">
      <c r="A3">
        <v>2</v>
      </c>
      <c r="C3" s="17" t="s">
        <v>167</v>
      </c>
      <c r="D3" s="17" t="s">
        <v>166</v>
      </c>
      <c r="F3" s="129" t="s">
        <v>449</v>
      </c>
      <c r="K3" s="126" t="s">
        <v>384</v>
      </c>
    </row>
    <row r="4" spans="1:11" ht="12.75" customHeight="1">
      <c r="A4">
        <v>3</v>
      </c>
      <c r="C4" s="17" t="s">
        <v>162</v>
      </c>
      <c r="D4" s="17" t="s">
        <v>163</v>
      </c>
      <c r="F4" s="129" t="s">
        <v>450</v>
      </c>
      <c r="K4" s="126" t="s">
        <v>162</v>
      </c>
    </row>
    <row r="5" spans="1:11" ht="12.75" customHeight="1">
      <c r="A5">
        <v>4</v>
      </c>
      <c r="C5" s="17" t="s">
        <v>150</v>
      </c>
      <c r="D5" s="17" t="s">
        <v>151</v>
      </c>
      <c r="F5" s="129" t="s">
        <v>451</v>
      </c>
      <c r="K5" s="126" t="s">
        <v>385</v>
      </c>
    </row>
    <row r="6" spans="1:11" ht="12.75" customHeight="1">
      <c r="A6">
        <v>5</v>
      </c>
      <c r="C6" s="17" t="s">
        <v>352</v>
      </c>
      <c r="D6" s="17" t="s">
        <v>176</v>
      </c>
      <c r="K6" s="126" t="s">
        <v>386</v>
      </c>
    </row>
    <row r="7" spans="1:11" ht="12.75" customHeight="1">
      <c r="A7">
        <v>6</v>
      </c>
      <c r="C7" s="17" t="s">
        <v>152</v>
      </c>
      <c r="D7" s="17" t="s">
        <v>154</v>
      </c>
      <c r="F7" s="129" t="s">
        <v>452</v>
      </c>
      <c r="K7" s="126" t="s">
        <v>387</v>
      </c>
    </row>
    <row r="8" spans="1:11" ht="12.75" customHeight="1">
      <c r="A8">
        <v>7</v>
      </c>
      <c r="C8" s="17" t="s">
        <v>153</v>
      </c>
      <c r="D8" s="17" t="s">
        <v>155</v>
      </c>
      <c r="F8" s="129" t="s">
        <v>453</v>
      </c>
      <c r="K8" s="126" t="s">
        <v>388</v>
      </c>
    </row>
    <row r="9" spans="1:11" ht="12.75" customHeight="1">
      <c r="A9">
        <v>8</v>
      </c>
      <c r="C9" s="18" t="s">
        <v>159</v>
      </c>
      <c r="D9" s="18" t="s">
        <v>156</v>
      </c>
      <c r="E9" t="s">
        <v>105</v>
      </c>
      <c r="F9" s="130" t="s">
        <v>33</v>
      </c>
      <c r="K9" s="126" t="s">
        <v>159</v>
      </c>
    </row>
    <row r="10" spans="1:11" ht="12.75" customHeight="1">
      <c r="A10">
        <v>9</v>
      </c>
      <c r="C10" s="17" t="s">
        <v>158</v>
      </c>
      <c r="D10" s="17" t="s">
        <v>157</v>
      </c>
      <c r="F10" s="129" t="s">
        <v>454</v>
      </c>
      <c r="K10" s="126" t="s">
        <v>389</v>
      </c>
    </row>
    <row r="11" spans="1:11" ht="12.75" customHeight="1">
      <c r="A11">
        <v>10</v>
      </c>
      <c r="C11" s="17" t="s">
        <v>138</v>
      </c>
      <c r="D11" s="18" t="s">
        <v>12</v>
      </c>
      <c r="F11" s="129" t="s">
        <v>455</v>
      </c>
      <c r="K11" s="126" t="s">
        <v>390</v>
      </c>
    </row>
    <row r="12" spans="1:11" ht="12.75" customHeight="1">
      <c r="A12">
        <v>11</v>
      </c>
      <c r="C12" s="17" t="s">
        <v>139</v>
      </c>
      <c r="D12" s="17" t="s">
        <v>177</v>
      </c>
      <c r="F12" s="129" t="s">
        <v>456</v>
      </c>
      <c r="K12" s="126" t="s">
        <v>391</v>
      </c>
    </row>
    <row r="13" spans="1:11" ht="12.75" customHeight="1">
      <c r="A13">
        <v>12</v>
      </c>
      <c r="C13" s="18" t="s">
        <v>15</v>
      </c>
      <c r="D13" s="18" t="s">
        <v>16</v>
      </c>
      <c r="F13" s="129" t="s">
        <v>457</v>
      </c>
      <c r="K13" s="126" t="s">
        <v>392</v>
      </c>
    </row>
    <row r="14" spans="1:11" ht="12.75" customHeight="1">
      <c r="A14">
        <v>13</v>
      </c>
      <c r="C14" s="47" t="s">
        <v>14</v>
      </c>
      <c r="D14" s="18" t="s">
        <v>178</v>
      </c>
      <c r="F14" s="129" t="s">
        <v>458</v>
      </c>
      <c r="K14" s="126" t="s">
        <v>393</v>
      </c>
    </row>
    <row r="15" spans="1:11" ht="12.75" customHeight="1">
      <c r="A15">
        <v>14</v>
      </c>
      <c r="C15" s="18" t="s">
        <v>37</v>
      </c>
      <c r="D15" s="18" t="s">
        <v>38</v>
      </c>
      <c r="E15" s="18" t="s">
        <v>39</v>
      </c>
      <c r="F15" s="130" t="s">
        <v>40</v>
      </c>
      <c r="G15"/>
      <c r="K15" s="126" t="s">
        <v>394</v>
      </c>
    </row>
    <row r="16" spans="1:11" ht="12.75" customHeight="1">
      <c r="A16">
        <v>15</v>
      </c>
      <c r="C16" s="17" t="s">
        <v>106</v>
      </c>
      <c r="D16" s="18" t="s">
        <v>179</v>
      </c>
      <c r="F16" s="129" t="s">
        <v>459</v>
      </c>
      <c r="K16" s="126" t="s">
        <v>395</v>
      </c>
    </row>
    <row r="17" spans="1:11" ht="12.75" customHeight="1">
      <c r="A17">
        <v>16</v>
      </c>
      <c r="C17" s="17" t="s">
        <v>253</v>
      </c>
      <c r="D17" s="18" t="s">
        <v>180</v>
      </c>
      <c r="F17" s="129" t="s">
        <v>32</v>
      </c>
      <c r="K17" s="126" t="s">
        <v>396</v>
      </c>
    </row>
    <row r="18" spans="1:11" ht="12.75" customHeight="1">
      <c r="A18">
        <v>17</v>
      </c>
      <c r="C18" s="18" t="s">
        <v>145</v>
      </c>
      <c r="D18" s="18" t="s">
        <v>107</v>
      </c>
      <c r="E18" s="18" t="s">
        <v>60</v>
      </c>
      <c r="F18" s="130" t="s">
        <v>34</v>
      </c>
      <c r="K18" s="126" t="s">
        <v>397</v>
      </c>
    </row>
    <row r="19" spans="1:11" ht="12.75" customHeight="1">
      <c r="A19">
        <v>18</v>
      </c>
      <c r="C19" s="17" t="s">
        <v>161</v>
      </c>
      <c r="D19" s="18" t="s">
        <v>160</v>
      </c>
      <c r="F19" s="129" t="s">
        <v>460</v>
      </c>
      <c r="K19" s="126" t="s">
        <v>398</v>
      </c>
    </row>
    <row r="20" spans="1:11" ht="12.75" customHeight="1">
      <c r="A20">
        <v>19</v>
      </c>
      <c r="C20" s="18" t="s">
        <v>7</v>
      </c>
      <c r="D20" s="18" t="s">
        <v>8</v>
      </c>
      <c r="F20" s="129" t="s">
        <v>461</v>
      </c>
      <c r="K20" s="126" t="s">
        <v>399</v>
      </c>
    </row>
    <row r="21" spans="1:11" ht="12.75" customHeight="1">
      <c r="A21">
        <v>20</v>
      </c>
      <c r="C21" s="121" t="s">
        <v>379</v>
      </c>
      <c r="D21" s="121" t="s">
        <v>380</v>
      </c>
      <c r="F21" s="129" t="s">
        <v>462</v>
      </c>
      <c r="K21" s="126" t="s">
        <v>400</v>
      </c>
    </row>
    <row r="22" spans="1:11" ht="12.75" customHeight="1">
      <c r="A22">
        <v>21</v>
      </c>
      <c r="C22" s="17" t="s">
        <v>261</v>
      </c>
      <c r="D22" s="17" t="s">
        <v>10</v>
      </c>
      <c r="F22" s="129" t="s">
        <v>463</v>
      </c>
      <c r="K22" s="126" t="s">
        <v>401</v>
      </c>
    </row>
    <row r="23" spans="1:11">
      <c r="A23">
        <v>22</v>
      </c>
      <c r="C23" s="18" t="s">
        <v>233</v>
      </c>
      <c r="D23" s="18" t="s">
        <v>9</v>
      </c>
      <c r="E23"/>
      <c r="F23" s="130" t="s">
        <v>464</v>
      </c>
      <c r="G23"/>
      <c r="K23" s="126" t="s">
        <v>402</v>
      </c>
    </row>
    <row r="24" spans="1:11">
      <c r="A24">
        <v>23</v>
      </c>
      <c r="C24" s="18" t="s">
        <v>146</v>
      </c>
      <c r="D24" s="18" t="s">
        <v>147</v>
      </c>
      <c r="F24" s="129" t="s">
        <v>465</v>
      </c>
      <c r="K24" s="126" t="s">
        <v>403</v>
      </c>
    </row>
    <row r="25" spans="1:11">
      <c r="A25">
        <v>24</v>
      </c>
      <c r="C25" s="18" t="s">
        <v>27</v>
      </c>
      <c r="D25" s="18" t="s">
        <v>28</v>
      </c>
      <c r="E25" s="18" t="s">
        <v>29</v>
      </c>
      <c r="F25" s="130" t="s">
        <v>466</v>
      </c>
      <c r="K25" s="126" t="s">
        <v>404</v>
      </c>
    </row>
    <row r="26" spans="1:11">
      <c r="A26">
        <v>25</v>
      </c>
      <c r="C26" t="s">
        <v>148</v>
      </c>
      <c r="D26" t="s">
        <v>149</v>
      </c>
      <c r="F26" s="129" t="s">
        <v>467</v>
      </c>
      <c r="K26" s="126" t="s">
        <v>149</v>
      </c>
    </row>
    <row r="27" spans="1:11">
      <c r="A27">
        <v>26</v>
      </c>
      <c r="C27" s="18" t="s">
        <v>262</v>
      </c>
      <c r="D27" s="18" t="s">
        <v>11</v>
      </c>
      <c r="F27" s="129" t="s">
        <v>468</v>
      </c>
      <c r="K27" s="126" t="s">
        <v>405</v>
      </c>
    </row>
    <row r="28" spans="1:11">
      <c r="A28">
        <v>27</v>
      </c>
      <c r="C28" s="18" t="s">
        <v>207</v>
      </c>
      <c r="F28" s="129" t="s">
        <v>469</v>
      </c>
      <c r="K28" s="126" t="s">
        <v>406</v>
      </c>
    </row>
    <row r="29" spans="1:11">
      <c r="A29">
        <v>28</v>
      </c>
      <c r="C29" s="18" t="s">
        <v>41</v>
      </c>
      <c r="D29" t="s">
        <v>42</v>
      </c>
      <c r="E29" t="s">
        <v>43</v>
      </c>
      <c r="F29" s="130" t="s">
        <v>44</v>
      </c>
      <c r="K29" s="126" t="s">
        <v>407</v>
      </c>
    </row>
    <row r="30" spans="1:11">
      <c r="A30">
        <v>29</v>
      </c>
      <c r="C30" s="18" t="s">
        <v>61</v>
      </c>
      <c r="D30" s="18" t="s">
        <v>62</v>
      </c>
      <c r="E30" s="18" t="s">
        <v>63</v>
      </c>
      <c r="F30" s="130" t="s">
        <v>64</v>
      </c>
      <c r="K30" s="126" t="s">
        <v>408</v>
      </c>
    </row>
    <row r="31" spans="1:11">
      <c r="A31">
        <v>30</v>
      </c>
      <c r="C31" s="17" t="s">
        <v>141</v>
      </c>
      <c r="D31" s="17" t="s">
        <v>142</v>
      </c>
      <c r="F31" s="129" t="s">
        <v>470</v>
      </c>
      <c r="K31" s="126" t="s">
        <v>409</v>
      </c>
    </row>
    <row r="32" spans="1:11">
      <c r="A32">
        <v>31</v>
      </c>
      <c r="C32" s="17" t="s">
        <v>252</v>
      </c>
      <c r="D32" s="17" t="s">
        <v>252</v>
      </c>
      <c r="F32" s="129" t="s">
        <v>471</v>
      </c>
      <c r="K32" s="126" t="s">
        <v>410</v>
      </c>
    </row>
    <row r="33" spans="1:11">
      <c r="A33">
        <v>32</v>
      </c>
      <c r="C33" s="17" t="s">
        <v>228</v>
      </c>
      <c r="D33" s="17" t="s">
        <v>137</v>
      </c>
      <c r="F33" s="129" t="s">
        <v>472</v>
      </c>
      <c r="K33" s="126" t="s">
        <v>411</v>
      </c>
    </row>
    <row r="34" spans="1:11">
      <c r="A34">
        <v>33</v>
      </c>
      <c r="C34" s="17" t="s">
        <v>234</v>
      </c>
      <c r="D34" s="17" t="s">
        <v>181</v>
      </c>
      <c r="F34" s="129" t="s">
        <v>473</v>
      </c>
      <c r="K34" s="126" t="s">
        <v>412</v>
      </c>
    </row>
    <row r="35" spans="1:11">
      <c r="A35">
        <v>34</v>
      </c>
      <c r="C35" s="17" t="s">
        <v>230</v>
      </c>
      <c r="D35" s="17" t="s">
        <v>182</v>
      </c>
      <c r="F35" s="129" t="s">
        <v>474</v>
      </c>
      <c r="K35" s="126" t="s">
        <v>413</v>
      </c>
    </row>
    <row r="36" spans="1:11">
      <c r="A36">
        <v>35</v>
      </c>
      <c r="C36" s="17" t="s">
        <v>229</v>
      </c>
      <c r="D36" s="17" t="s">
        <v>183</v>
      </c>
      <c r="F36" s="129" t="s">
        <v>475</v>
      </c>
      <c r="K36" s="126" t="s">
        <v>414</v>
      </c>
    </row>
    <row r="37" spans="1:11">
      <c r="A37">
        <v>36</v>
      </c>
      <c r="C37" s="85" t="s">
        <v>144</v>
      </c>
      <c r="D37" s="17" t="s">
        <v>143</v>
      </c>
      <c r="F37" s="129" t="s">
        <v>476</v>
      </c>
      <c r="K37" s="126" t="s">
        <v>415</v>
      </c>
    </row>
    <row r="38" spans="1:11">
      <c r="A38">
        <v>37</v>
      </c>
    </row>
    <row r="39" spans="1:11">
      <c r="A39">
        <v>38</v>
      </c>
      <c r="C39" s="18" t="s">
        <v>19</v>
      </c>
      <c r="F39" s="129" t="s">
        <v>477</v>
      </c>
      <c r="K39" s="126" t="s">
        <v>416</v>
      </c>
    </row>
    <row r="40" spans="1:11">
      <c r="A40">
        <v>39</v>
      </c>
      <c r="C40" s="18" t="s">
        <v>20</v>
      </c>
      <c r="F40" s="131" t="s">
        <v>478</v>
      </c>
      <c r="K40" s="126" t="s">
        <v>417</v>
      </c>
    </row>
    <row r="41" spans="1:11">
      <c r="A41">
        <v>40</v>
      </c>
      <c r="C41" s="18" t="s">
        <v>21</v>
      </c>
      <c r="F41" s="129" t="s">
        <v>479</v>
      </c>
      <c r="K41" s="126" t="s">
        <v>418</v>
      </c>
    </row>
    <row r="42" spans="1:11">
      <c r="A42">
        <v>41</v>
      </c>
      <c r="C42" s="18" t="s">
        <v>45</v>
      </c>
      <c r="D42" s="18" t="s">
        <v>46</v>
      </c>
      <c r="E42" s="18" t="s">
        <v>47</v>
      </c>
      <c r="F42" s="130" t="s">
        <v>47</v>
      </c>
      <c r="K42" s="126" t="s">
        <v>419</v>
      </c>
    </row>
    <row r="43" spans="1:11">
      <c r="A43">
        <v>42</v>
      </c>
      <c r="C43" s="18" t="s">
        <v>48</v>
      </c>
      <c r="D43" s="18" t="s">
        <v>49</v>
      </c>
      <c r="E43" s="18" t="s">
        <v>50</v>
      </c>
      <c r="F43" s="130" t="s">
        <v>51</v>
      </c>
      <c r="K43" s="126" t="s">
        <v>420</v>
      </c>
    </row>
    <row r="44" spans="1:11">
      <c r="A44">
        <v>43</v>
      </c>
      <c r="C44" s="18" t="s">
        <v>52</v>
      </c>
      <c r="D44" s="18" t="s">
        <v>53</v>
      </c>
      <c r="E44" s="18" t="s">
        <v>54</v>
      </c>
      <c r="F44" s="130" t="s">
        <v>55</v>
      </c>
      <c r="K44" s="126" t="s">
        <v>421</v>
      </c>
    </row>
    <row r="45" spans="1:11">
      <c r="A45">
        <v>44</v>
      </c>
      <c r="C45" s="18" t="s">
        <v>56</v>
      </c>
      <c r="D45" s="18" t="s">
        <v>57</v>
      </c>
      <c r="E45" s="18" t="s">
        <v>58</v>
      </c>
      <c r="F45" s="130" t="s">
        <v>59</v>
      </c>
      <c r="K45" s="126" t="s">
        <v>422</v>
      </c>
    </row>
    <row r="46" spans="1:11">
      <c r="A46">
        <v>45</v>
      </c>
      <c r="C46" s="18" t="s">
        <v>111</v>
      </c>
      <c r="D46" s="18" t="s">
        <v>117</v>
      </c>
      <c r="E46" s="18" t="s">
        <v>111</v>
      </c>
      <c r="F46" s="130" t="s">
        <v>480</v>
      </c>
      <c r="K46" s="126" t="s">
        <v>423</v>
      </c>
    </row>
    <row r="47" spans="1:11">
      <c r="A47">
        <v>46</v>
      </c>
      <c r="C47" s="18" t="s">
        <v>65</v>
      </c>
      <c r="D47" s="18" t="s">
        <v>66</v>
      </c>
      <c r="E47" s="18" t="s">
        <v>67</v>
      </c>
      <c r="F47" s="130" t="s">
        <v>481</v>
      </c>
      <c r="K47" s="126" t="s">
        <v>424</v>
      </c>
    </row>
    <row r="48" spans="1:11">
      <c r="A48">
        <v>47</v>
      </c>
      <c r="C48" s="18" t="s">
        <v>68</v>
      </c>
      <c r="D48" s="18" t="s">
        <v>69</v>
      </c>
      <c r="E48" s="18" t="s">
        <v>70</v>
      </c>
      <c r="F48" s="130" t="s">
        <v>482</v>
      </c>
      <c r="K48" s="126" t="s">
        <v>425</v>
      </c>
    </row>
    <row r="49" spans="1:11">
      <c r="A49">
        <v>48</v>
      </c>
      <c r="C49" s="18" t="s">
        <v>30</v>
      </c>
      <c r="D49" s="18" t="s">
        <v>31</v>
      </c>
      <c r="E49" s="18" t="s">
        <v>71</v>
      </c>
      <c r="F49" s="130" t="s">
        <v>32</v>
      </c>
      <c r="K49" s="126" t="s">
        <v>426</v>
      </c>
    </row>
    <row r="50" spans="1:11">
      <c r="A50">
        <v>49</v>
      </c>
      <c r="C50" s="18" t="s">
        <v>72</v>
      </c>
      <c r="D50" s="18" t="s">
        <v>73</v>
      </c>
      <c r="E50" s="18" t="s">
        <v>74</v>
      </c>
      <c r="F50" s="130" t="s">
        <v>75</v>
      </c>
      <c r="K50" s="126" t="s">
        <v>427</v>
      </c>
    </row>
    <row r="51" spans="1:11">
      <c r="A51">
        <v>50</v>
      </c>
      <c r="C51" s="18" t="s">
        <v>76</v>
      </c>
      <c r="D51" s="18" t="s">
        <v>77</v>
      </c>
      <c r="E51" s="18" t="s">
        <v>78</v>
      </c>
      <c r="F51" s="130" t="s">
        <v>79</v>
      </c>
      <c r="K51" s="126" t="s">
        <v>428</v>
      </c>
    </row>
    <row r="52" spans="1:11">
      <c r="A52">
        <v>51</v>
      </c>
      <c r="C52" s="18" t="s">
        <v>80</v>
      </c>
      <c r="D52" s="18" t="s">
        <v>81</v>
      </c>
      <c r="E52" t="s">
        <v>82</v>
      </c>
      <c r="F52" s="130" t="s">
        <v>83</v>
      </c>
      <c r="K52" s="126" t="s">
        <v>80</v>
      </c>
    </row>
    <row r="53" spans="1:11">
      <c r="A53">
        <v>52</v>
      </c>
      <c r="C53" s="18" t="s">
        <v>84</v>
      </c>
      <c r="D53" s="18" t="s">
        <v>84</v>
      </c>
      <c r="E53" t="s">
        <v>85</v>
      </c>
      <c r="F53" s="130" t="s">
        <v>483</v>
      </c>
      <c r="K53" s="126" t="s">
        <v>429</v>
      </c>
    </row>
    <row r="54" spans="1:11">
      <c r="A54">
        <v>53</v>
      </c>
      <c r="C54" s="18" t="s">
        <v>86</v>
      </c>
      <c r="D54" s="18" t="s">
        <v>87</v>
      </c>
      <c r="E54" t="s">
        <v>88</v>
      </c>
      <c r="F54" s="130" t="s">
        <v>89</v>
      </c>
      <c r="K54" s="126" t="s">
        <v>430</v>
      </c>
    </row>
    <row r="55" spans="1:11">
      <c r="A55">
        <v>54</v>
      </c>
      <c r="C55" s="18" t="s">
        <v>90</v>
      </c>
      <c r="D55" s="18" t="s">
        <v>91</v>
      </c>
      <c r="E55" t="s">
        <v>92</v>
      </c>
      <c r="F55" s="130" t="s">
        <v>93</v>
      </c>
      <c r="K55" s="126" t="s">
        <v>431</v>
      </c>
    </row>
    <row r="56" spans="1:11">
      <c r="A56">
        <v>55</v>
      </c>
      <c r="C56" s="18" t="s">
        <v>94</v>
      </c>
      <c r="D56" s="18" t="s">
        <v>95</v>
      </c>
      <c r="E56" t="s">
        <v>96</v>
      </c>
      <c r="F56" s="130" t="s">
        <v>484</v>
      </c>
      <c r="K56" s="126" t="s">
        <v>432</v>
      </c>
    </row>
    <row r="57" spans="1:11">
      <c r="A57">
        <v>56</v>
      </c>
      <c r="C57" s="18" t="s">
        <v>97</v>
      </c>
      <c r="D57" s="18" t="s">
        <v>98</v>
      </c>
      <c r="E57" t="s">
        <v>99</v>
      </c>
      <c r="F57" s="130" t="s">
        <v>100</v>
      </c>
      <c r="K57" s="126" t="s">
        <v>433</v>
      </c>
    </row>
    <row r="58" spans="1:11">
      <c r="A58">
        <v>57</v>
      </c>
      <c r="C58" s="18" t="s">
        <v>108</v>
      </c>
      <c r="D58" s="18" t="s">
        <v>109</v>
      </c>
      <c r="E58" t="s">
        <v>110</v>
      </c>
      <c r="F58" s="130" t="s">
        <v>485</v>
      </c>
      <c r="K58" s="126" t="s">
        <v>434</v>
      </c>
    </row>
    <row r="59" spans="1:11">
      <c r="A59">
        <v>58</v>
      </c>
      <c r="C59" s="18" t="s">
        <v>113</v>
      </c>
      <c r="D59" s="18" t="s">
        <v>114</v>
      </c>
      <c r="E59" t="s">
        <v>115</v>
      </c>
      <c r="F59" s="130" t="s">
        <v>116</v>
      </c>
      <c r="K59" s="126" t="s">
        <v>435</v>
      </c>
    </row>
    <row r="60" spans="1:11">
      <c r="A60">
        <v>59</v>
      </c>
      <c r="C60" s="18" t="s">
        <v>101</v>
      </c>
      <c r="D60" s="18" t="s">
        <v>102</v>
      </c>
      <c r="E60" t="s">
        <v>103</v>
      </c>
      <c r="F60" s="130" t="s">
        <v>104</v>
      </c>
      <c r="K60" s="126" t="s">
        <v>436</v>
      </c>
    </row>
    <row r="61" spans="1:11">
      <c r="A61">
        <v>60</v>
      </c>
      <c r="C61" s="18" t="s">
        <v>367</v>
      </c>
      <c r="D61" s="18" t="s">
        <v>362</v>
      </c>
      <c r="F61" s="130" t="s">
        <v>486</v>
      </c>
      <c r="K61" s="126" t="s">
        <v>437</v>
      </c>
    </row>
    <row r="62" spans="1:11">
      <c r="A62">
        <v>61</v>
      </c>
      <c r="C62" s="18" t="s">
        <v>353</v>
      </c>
      <c r="D62" s="18" t="s">
        <v>356</v>
      </c>
      <c r="F62" s="129" t="s">
        <v>487</v>
      </c>
      <c r="K62" s="126" t="s">
        <v>353</v>
      </c>
    </row>
    <row r="63" spans="1:11">
      <c r="A63">
        <v>62</v>
      </c>
      <c r="C63" s="18" t="s">
        <v>354</v>
      </c>
      <c r="D63" s="18" t="s">
        <v>357</v>
      </c>
      <c r="F63" s="129" t="s">
        <v>488</v>
      </c>
      <c r="K63" s="126" t="s">
        <v>438</v>
      </c>
    </row>
    <row r="64" spans="1:11">
      <c r="A64">
        <v>63</v>
      </c>
      <c r="C64" s="18" t="s">
        <v>355</v>
      </c>
      <c r="D64" s="18" t="s">
        <v>358</v>
      </c>
      <c r="F64" s="129" t="s">
        <v>489</v>
      </c>
      <c r="K64" s="126" t="s">
        <v>439</v>
      </c>
    </row>
    <row r="65" spans="1:11">
      <c r="A65">
        <v>64</v>
      </c>
      <c r="C65" s="18" t="s">
        <v>363</v>
      </c>
      <c r="D65" s="18" t="s">
        <v>364</v>
      </c>
      <c r="F65" s="129" t="s">
        <v>490</v>
      </c>
      <c r="K65" s="126" t="s">
        <v>440</v>
      </c>
    </row>
    <row r="66" spans="1:11">
      <c r="A66">
        <v>65</v>
      </c>
      <c r="C66" s="18" t="s">
        <v>365</v>
      </c>
      <c r="D66" s="104" t="s">
        <v>22</v>
      </c>
      <c r="F66" s="129" t="s">
        <v>491</v>
      </c>
      <c r="K66" s="126" t="s">
        <v>441</v>
      </c>
    </row>
    <row r="67" spans="1:11">
      <c r="A67">
        <v>66</v>
      </c>
      <c r="C67" s="18" t="s">
        <v>366</v>
      </c>
      <c r="D67" s="104" t="s">
        <v>23</v>
      </c>
      <c r="F67" s="129" t="s">
        <v>492</v>
      </c>
      <c r="K67" s="126" t="s">
        <v>442</v>
      </c>
    </row>
    <row r="68" spans="1:11">
      <c r="A68">
        <v>67</v>
      </c>
      <c r="C68" s="121" t="s">
        <v>447</v>
      </c>
      <c r="D68" s="105" t="s">
        <v>24</v>
      </c>
      <c r="F68" s="129" t="s">
        <v>493</v>
      </c>
      <c r="K68" s="126" t="s">
        <v>443</v>
      </c>
    </row>
    <row r="69" spans="1:11">
      <c r="A69">
        <v>68</v>
      </c>
      <c r="C69" s="121" t="s">
        <v>25</v>
      </c>
      <c r="D69" s="105" t="s">
        <v>25</v>
      </c>
      <c r="F69" s="129" t="s">
        <v>494</v>
      </c>
      <c r="K69" s="126" t="s">
        <v>444</v>
      </c>
    </row>
    <row r="70" spans="1:11">
      <c r="A70">
        <v>69</v>
      </c>
      <c r="C70" s="121" t="s">
        <v>448</v>
      </c>
      <c r="D70" s="105" t="s">
        <v>26</v>
      </c>
      <c r="K70" s="126" t="s">
        <v>445</v>
      </c>
    </row>
    <row r="71" spans="1:11">
      <c r="A71">
        <v>70</v>
      </c>
    </row>
  </sheetData>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_No xmlns="2cf1f7e6-4fda-4d6b-acf1-509ae16cec2b">F071</F_No>
    <Document_x0020_Type xmlns="d77a824d-e39e-4c83-9ad4-e5277f658d80">Quality</Document_x0020_Type>
    <Business xmlns="d77a824d-e39e-4c83-9ad4-e5277f658d80">
      <Value>ALL</Value>
    </Business>
    <F_Rev xmlns="2cf1f7e6-4fda-4d6b-acf1-509ae16cec2b">04</F_Rev>
    <Doc_x0020_Revision xmlns="2cf1f7e6-4fda-4d6b-acf1-509ae16cec2b" xsi:nil="true"/>
    <Company xmlns="d77a824d-e39e-4c83-9ad4-e5277f658d80">
      <Value>ALL</Value>
    </Company>
    <Language xmlns="d77a824d-e39e-4c83-9ad4-e5277f658d80">
      <Value>Italian</Value>
      <Value>English</Value>
      <Value>Slovak</Value>
      <Value>Romanian</Value>
    </Language>
    <Document_x0020_Code xmlns="e1c82171-4fbc-490d-be42-a0622f4d7a6f">QS990067</Document_x0020_Code>
    <Doc_x002e__x0020_Status xmlns="2cf1f7e6-4fda-4d6b-acf1-509ae16cec2b"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42A8ECAEEC634F834F1C98353D3FD6" ma:contentTypeVersion="23" ma:contentTypeDescription="Create a new document." ma:contentTypeScope="" ma:versionID="73ed37a5331cc2c73c14f159e376628c">
  <xsd:schema xmlns:xsd="http://www.w3.org/2001/XMLSchema" xmlns:p="http://schemas.microsoft.com/office/2006/metadata/properties" xmlns:ns2="e1c82171-4fbc-490d-be42-a0622f4d7a6f" xmlns:ns3="d77a824d-e39e-4c83-9ad4-e5277f658d80" xmlns:ns4="2cf1f7e6-4fda-4d6b-acf1-509ae16cec2b" targetNamespace="http://schemas.microsoft.com/office/2006/metadata/properties" ma:root="true" ma:fieldsID="5cae630dbb17d0dfb93cf8dc79e30543" ns2:_="" ns3:_="" ns4:_="">
    <xsd:import namespace="e1c82171-4fbc-490d-be42-a0622f4d7a6f"/>
    <xsd:import namespace="d77a824d-e39e-4c83-9ad4-e5277f658d80"/>
    <xsd:import namespace="2cf1f7e6-4fda-4d6b-acf1-509ae16cec2b"/>
    <xsd:element name="properties">
      <xsd:complexType>
        <xsd:sequence>
          <xsd:element name="documentManagement">
            <xsd:complexType>
              <xsd:all>
                <xsd:element ref="ns2:Document_x0020_Code" minOccurs="0"/>
                <xsd:element ref="ns3:Language" minOccurs="0"/>
                <xsd:element ref="ns3:Document_x0020_Type"/>
                <xsd:element ref="ns3:Business" minOccurs="0"/>
                <xsd:element ref="ns3:Company" minOccurs="0"/>
                <xsd:element ref="ns4:Doc_x0020_Revision" minOccurs="0"/>
                <xsd:element ref="ns4:Doc_x002e__x0020_Status" minOccurs="0"/>
                <xsd:element ref="ns4:F_No" minOccurs="0"/>
                <xsd:element ref="ns4:F_Rev" minOccurs="0"/>
              </xsd:all>
            </xsd:complexType>
          </xsd:element>
        </xsd:sequence>
      </xsd:complexType>
    </xsd:element>
  </xsd:schema>
  <xsd:schema xmlns:xsd="http://www.w3.org/2001/XMLSchema" xmlns:dms="http://schemas.microsoft.com/office/2006/documentManagement/types" targetNamespace="e1c82171-4fbc-490d-be42-a0622f4d7a6f" elementFormDefault="qualified">
    <xsd:import namespace="http://schemas.microsoft.com/office/2006/documentManagement/types"/>
    <xsd:element name="Document_x0020_Code" ma:index="2" nillable="true" ma:displayName="Document Code" ma:internalName="Document_x0020_Code">
      <xsd:simpleType>
        <xsd:restriction base="dms:Unknown"/>
      </xsd:simpleType>
    </xsd:element>
  </xsd:schema>
  <xsd:schema xmlns:xsd="http://www.w3.org/2001/XMLSchema" xmlns:dms="http://schemas.microsoft.com/office/2006/documentManagement/types" targetNamespace="d77a824d-e39e-4c83-9ad4-e5277f658d80" elementFormDefault="qualified">
    <xsd:import namespace="http://schemas.microsoft.com/office/2006/documentManagement/types"/>
    <xsd:element name="Language" ma:index="3" nillable="true" ma:displayName="Language" ma:default="Italian" ma:internalName="Language" ma:requiredMultiChoice="true">
      <xsd:complexType>
        <xsd:complexContent>
          <xsd:extension base="dms:MultiChoice">
            <xsd:sequence>
              <xsd:element name="Value" maxOccurs="unbounded" minOccurs="0" nillable="true">
                <xsd:simpleType>
                  <xsd:restriction base="dms:Choice">
                    <xsd:enumeration value="Italian"/>
                    <xsd:enumeration value="English"/>
                    <xsd:enumeration value="Spanish"/>
                    <xsd:enumeration value="Portuguese"/>
                    <xsd:enumeration value="Slovak"/>
                    <xsd:enumeration value="Romanian"/>
                    <xsd:enumeration value="Chinese"/>
                  </xsd:restriction>
                </xsd:simpleType>
              </xsd:element>
            </xsd:sequence>
          </xsd:extension>
        </xsd:complexContent>
      </xsd:complexType>
    </xsd:element>
    <xsd:element name="Document_x0020_Type" ma:index="4" ma:displayName="Document Type" ma:default="Other" ma:format="Dropdown" ma:internalName="Document_x0020_Type">
      <xsd:simpleType>
        <xsd:restriction base="dms:Choice">
          <xsd:enumeration value="Other"/>
          <xsd:enumeration value="Instruction"/>
          <xsd:enumeration value="Procedure"/>
          <xsd:enumeration value="General specifications"/>
          <xsd:enumeration value="General"/>
          <xsd:enumeration value="Admin"/>
          <xsd:enumeration value="Production"/>
          <xsd:enumeration value="Quality"/>
          <xsd:enumeration value="Technical-Lab"/>
        </xsd:restriction>
      </xsd:simpleType>
    </xsd:element>
    <xsd:element name="Business" ma:index="5" nillable="true" ma:displayName="Business" ma:default="ALL" ma:internalName="Business" ma:requiredMultiChoice="true">
      <xsd:complexType>
        <xsd:complexContent>
          <xsd:extension base="dms:MultiChoice">
            <xsd:sequence>
              <xsd:element name="Value" maxOccurs="unbounded" minOccurs="0" nillable="true">
                <xsd:simpleType>
                  <xsd:restriction base="dms:Choice">
                    <xsd:enumeration value="ALL"/>
                    <xsd:enumeration value="Corporate"/>
                    <xsd:enumeration value="Aquarium &amp; Pond"/>
                    <xsd:enumeration value="Retail"/>
                    <xsd:enumeration value="Appliances"/>
                    <xsd:enumeration value="Automation"/>
                    <xsd:enumeration value="Heating"/>
                  </xsd:restriction>
                </xsd:simpleType>
              </xsd:element>
            </xsd:sequence>
          </xsd:extension>
        </xsd:complexContent>
      </xsd:complexType>
    </xsd:element>
    <xsd:element name="Company" ma:index="6" nillable="true" ma:displayName="Company" ma:default="ALL" ma:internalName="Company">
      <xsd:complexType>
        <xsd:complexContent>
          <xsd:extension base="dms:MultiChoice">
            <xsd:sequence>
              <xsd:element name="Value" maxOccurs="unbounded" minOccurs="0" nillable="true">
                <xsd:simpleType>
                  <xsd:restriction base="dms:Choice">
                    <xsd:enumeration value="ALL"/>
                    <xsd:enumeration value="Askoll Holding"/>
                    <xsd:enumeration value="Askoll Uno"/>
                    <xsd:enumeration value="Askoll Due"/>
                    <xsd:enumeration value="Askoll Tre"/>
                    <xsd:enumeration value="Askoll Quattro"/>
                    <xsd:enumeration value="Askoll Cinque"/>
                    <xsd:enumeration value="Askoll Sei"/>
                    <xsd:enumeration value="Askoll P&amp;C"/>
                    <xsd:enumeration value="Askoll Brazil"/>
                    <xsd:enumeration value="Askoll Mexico"/>
                    <xsd:enumeration value="Askoll Romania"/>
                    <xsd:enumeration value="Askoll Slovakia"/>
                    <xsd:enumeration value="AMT China"/>
                  </xsd:restriction>
                </xsd:simpleType>
              </xsd:element>
            </xsd:sequence>
          </xsd:extension>
        </xsd:complexContent>
      </xsd:complexType>
    </xsd:element>
  </xsd:schema>
  <xsd:schema xmlns:xsd="http://www.w3.org/2001/XMLSchema" xmlns:dms="http://schemas.microsoft.com/office/2006/documentManagement/types" targetNamespace="2cf1f7e6-4fda-4d6b-acf1-509ae16cec2b" elementFormDefault="qualified">
    <xsd:import namespace="http://schemas.microsoft.com/office/2006/documentManagement/types"/>
    <xsd:element name="Doc_x0020_Revision" ma:index="13" nillable="true" ma:displayName="Doc. Revision" ma:internalName="Doc_x0020_Revision">
      <xsd:simpleType>
        <xsd:restriction base="dms:Text">
          <xsd:maxLength value="255"/>
        </xsd:restriction>
      </xsd:simpleType>
    </xsd:element>
    <xsd:element name="Doc_x002e__x0020_Status" ma:index="14" nillable="true" ma:displayName="Doc. Status" ma:internalName="Doc_x002e__x0020_Status">
      <xsd:simpleType>
        <xsd:restriction base="dms:Text">
          <xsd:maxLength value="255"/>
        </xsd:restriction>
      </xsd:simpleType>
    </xsd:element>
    <xsd:element name="F_No" ma:index="15" nillable="true" ma:displayName="F_No" ma:internalName="F_No">
      <xsd:simpleType>
        <xsd:restriction base="dms:Text">
          <xsd:maxLength value="4"/>
        </xsd:restriction>
      </xsd:simpleType>
    </xsd:element>
    <xsd:element name="F_Rev" ma:index="16" nillable="true" ma:displayName="F_Rev" ma:internalName="F_Rev">
      <xsd:simpleType>
        <xsd:restriction base="dms:Text">
          <xsd:maxLength value="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CBBEC1-1266-4139-9C9D-5A229AFF3A18}">
  <ds:schemaRefs>
    <ds:schemaRef ds:uri="d77a824d-e39e-4c83-9ad4-e5277f658d80"/>
    <ds:schemaRef ds:uri="http://schemas.microsoft.com/office/2006/metadata/properties"/>
    <ds:schemaRef ds:uri="http://purl.org/dc/elements/1.1/"/>
    <ds:schemaRef ds:uri="2cf1f7e6-4fda-4d6b-acf1-509ae16cec2b"/>
    <ds:schemaRef ds:uri="http://schemas.openxmlformats.org/package/2006/metadata/core-properties"/>
    <ds:schemaRef ds:uri="http://purl.org/dc/terms/"/>
    <ds:schemaRef ds:uri="http://schemas.microsoft.com/office/2006/documentManagement/types"/>
    <ds:schemaRef ds:uri="e1c82171-4fbc-490d-be42-a0622f4d7a6f"/>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E01A6FA-C1BD-4CE5-8BD3-B1208EAE4686}">
  <ds:schemaRefs>
    <ds:schemaRef ds:uri="http://schemas.microsoft.com/office/2006/metadata/longProperties"/>
  </ds:schemaRefs>
</ds:datastoreItem>
</file>

<file path=customXml/itemProps3.xml><?xml version="1.0" encoding="utf-8"?>
<ds:datastoreItem xmlns:ds="http://schemas.openxmlformats.org/officeDocument/2006/customXml" ds:itemID="{7BE1D8E8-B2C5-4666-ADC7-E18F86D6B1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c82171-4fbc-490d-be42-a0622f4d7a6f"/>
    <ds:schemaRef ds:uri="d77a824d-e39e-4c83-9ad4-e5277f658d80"/>
    <ds:schemaRef ds:uri="2cf1f7e6-4fda-4d6b-acf1-509ae16cec2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4E762B56-10E3-4AC1-8EC6-5FC2C0D797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7</vt:i4>
      </vt:variant>
    </vt:vector>
  </HeadingPairs>
  <TitlesOfParts>
    <vt:vector size="13" baseType="lpstr">
      <vt:lpstr>Ev_Matrix</vt:lpstr>
      <vt:lpstr>Supplier Profile</vt:lpstr>
      <vt:lpstr>People</vt:lpstr>
      <vt:lpstr>Notes</vt:lpstr>
      <vt:lpstr>Guideline</vt:lpstr>
      <vt:lpstr>Labels</vt:lpstr>
      <vt:lpstr>Ev_Matrix!Area_stampa</vt:lpstr>
      <vt:lpstr>Guideline!Area_stampa</vt:lpstr>
      <vt:lpstr>Notes!Area_stampa</vt:lpstr>
      <vt:lpstr>People!Area_stampa</vt:lpstr>
      <vt:lpstr>'Supplier Profile'!Area_stampa</vt:lpstr>
      <vt:lpstr>People!Titoli_stampa</vt:lpstr>
      <vt:lpstr>'Supplier Profile'!Titoli_stampa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PSA  (Potential Supplier Assessmet)</dc:title>
  <dc:subject/>
  <dc:creator>Dong Alice</dc:creator>
  <cp:keywords/>
  <dc:description/>
  <cp:lastModifiedBy>Alberti, Massimiliano</cp:lastModifiedBy>
  <cp:lastPrinted>2022-03-19T10:44:44Z</cp:lastPrinted>
  <dcterms:created xsi:type="dcterms:W3CDTF">2005-03-11T07:40:16Z</dcterms:created>
  <dcterms:modified xsi:type="dcterms:W3CDTF">2024-06-26T12:15:49Z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0x0101006542A8ECAEEC634F834F1C98353D3FD6</vt:lpwstr>
  </property>
  <property fmtid="{D5CDD505-2E9C-101B-9397-08002B2CF9AE}" pid="4" name="_NewReviewCycle">
    <vt:lpwstr/>
  </property>
  <property fmtid="{D5CDD505-2E9C-101B-9397-08002B2CF9AE}" pid="5" name="MSIP_Label_b85f6713-6d19-40ac-a071-63e831bc1e58_Enabled">
    <vt:lpwstr>true</vt:lpwstr>
  </property>
  <property fmtid="{D5CDD505-2E9C-101B-9397-08002B2CF9AE}" pid="6" name="MSIP_Label_b85f6713-6d19-40ac-a071-63e831bc1e58_SetDate">
    <vt:lpwstr>2023-06-20T12:19:04Z</vt:lpwstr>
  </property>
  <property fmtid="{D5CDD505-2E9C-101B-9397-08002B2CF9AE}" pid="7" name="MSIP_Label_b85f6713-6d19-40ac-a071-63e831bc1e58_Method">
    <vt:lpwstr>Standard</vt:lpwstr>
  </property>
  <property fmtid="{D5CDD505-2E9C-101B-9397-08002B2CF9AE}" pid="8" name="MSIP_Label_b85f6713-6d19-40ac-a071-63e831bc1e58_Name">
    <vt:lpwstr>Confidential - Low</vt:lpwstr>
  </property>
  <property fmtid="{D5CDD505-2E9C-101B-9397-08002B2CF9AE}" pid="9" name="MSIP_Label_b85f6713-6d19-40ac-a071-63e831bc1e58_SiteId">
    <vt:lpwstr>36839a65-7f3f-4bac-9ea4-f571f10a9a03</vt:lpwstr>
  </property>
  <property fmtid="{D5CDD505-2E9C-101B-9397-08002B2CF9AE}" pid="10" name="MSIP_Label_b85f6713-6d19-40ac-a071-63e831bc1e58_ActionId">
    <vt:lpwstr>8a00d587-479d-4b6b-afe9-81f82daa4802</vt:lpwstr>
  </property>
  <property fmtid="{D5CDD505-2E9C-101B-9397-08002B2CF9AE}" pid="11" name="MSIP_Label_b85f6713-6d19-40ac-a071-63e831bc1e58_ContentBits">
    <vt:lpwstr>0</vt:lpwstr>
  </property>
</Properties>
</file>